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https://d.docs.live.net/7483f5295289362c/Dokumente/"/>
    </mc:Choice>
  </mc:AlternateContent>
  <xr:revisionPtr revIDLastSave="0" documentId="8_{1A287E3C-CF03-4650-AAD9-432F9F7E8E1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XML" sheetId="1" r:id="rId1"/>
    <sheet name="Preislist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03" i="1" l="1"/>
  <c r="E231" i="2"/>
  <c r="D1118" i="1"/>
  <c r="E1118" i="1" s="1"/>
  <c r="B1118" i="1"/>
  <c r="D1117" i="1"/>
  <c r="E1117" i="1" s="1"/>
  <c r="B1117" i="1"/>
  <c r="J1116" i="1"/>
  <c r="K1116" i="1" s="1"/>
  <c r="H1116" i="1"/>
  <c r="E1116" i="1"/>
  <c r="B1116" i="1"/>
  <c r="D1115" i="1"/>
  <c r="E1115" i="1" s="1"/>
  <c r="B1115" i="1"/>
  <c r="D1114" i="1"/>
  <c r="E1114" i="1" s="1"/>
  <c r="B1114" i="1"/>
  <c r="J1113" i="1"/>
  <c r="K1113" i="1" s="1"/>
  <c r="H1113" i="1"/>
  <c r="E1113" i="1"/>
  <c r="B1113" i="1"/>
  <c r="E230" i="2"/>
  <c r="E229" i="2"/>
  <c r="E228" i="2"/>
  <c r="E227" i="2"/>
  <c r="D1112" i="1"/>
  <c r="E1112" i="1" s="1"/>
  <c r="B1112" i="1"/>
  <c r="D1111" i="1"/>
  <c r="E1111" i="1" s="1"/>
  <c r="B1111" i="1"/>
  <c r="J1110" i="1"/>
  <c r="K1110" i="1" s="1"/>
  <c r="H1110" i="1"/>
  <c r="E1110" i="1"/>
  <c r="B1110" i="1"/>
  <c r="D1109" i="1"/>
  <c r="E1109" i="1" s="1"/>
  <c r="B1109" i="1"/>
  <c r="D1108" i="1"/>
  <c r="E1108" i="1" s="1"/>
  <c r="B1108" i="1"/>
  <c r="J1107" i="1"/>
  <c r="K1107" i="1" s="1"/>
  <c r="H1107" i="1"/>
  <c r="E1107" i="1"/>
  <c r="B1107" i="1"/>
  <c r="D1106" i="1"/>
  <c r="E1106" i="1" s="1"/>
  <c r="B1106" i="1"/>
  <c r="D1105" i="1"/>
  <c r="E1105" i="1" s="1"/>
  <c r="B1105" i="1"/>
  <c r="J1104" i="1"/>
  <c r="K1104" i="1" s="1"/>
  <c r="H1104" i="1"/>
  <c r="E1104" i="1"/>
  <c r="B1104" i="1"/>
  <c r="E9" i="2"/>
  <c r="D1098" i="1"/>
  <c r="E1098" i="1" s="1"/>
  <c r="B1098" i="1"/>
  <c r="D1097" i="1"/>
  <c r="E1097" i="1" s="1"/>
  <c r="B1097" i="1"/>
  <c r="J1096" i="1"/>
  <c r="K1096" i="1" s="1"/>
  <c r="H1096" i="1"/>
  <c r="E1096" i="1"/>
  <c r="B1096" i="1"/>
  <c r="D1095" i="1"/>
  <c r="E1095" i="1" s="1"/>
  <c r="B1095" i="1"/>
  <c r="D1094" i="1"/>
  <c r="E1094" i="1" s="1"/>
  <c r="B1094" i="1"/>
  <c r="J1093" i="1"/>
  <c r="K1093" i="1" s="1"/>
  <c r="H1093" i="1"/>
  <c r="E1093" i="1"/>
  <c r="B1093" i="1"/>
  <c r="D1092" i="1"/>
  <c r="E1092" i="1" s="1"/>
  <c r="B1092" i="1"/>
  <c r="D1091" i="1"/>
  <c r="E1091" i="1" s="1"/>
  <c r="B1091" i="1"/>
  <c r="J1090" i="1"/>
  <c r="K1090" i="1" s="1"/>
  <c r="H1090" i="1"/>
  <c r="E1090" i="1"/>
  <c r="B1090" i="1"/>
  <c r="E225" i="1"/>
  <c r="B225" i="1"/>
  <c r="D224" i="1"/>
  <c r="E224" i="1" s="1"/>
  <c r="B224" i="1"/>
  <c r="D223" i="1"/>
  <c r="E223" i="1" s="1"/>
  <c r="B223" i="1"/>
  <c r="J222" i="1"/>
  <c r="K222" i="1" s="1"/>
  <c r="H222" i="1"/>
  <c r="E222" i="1"/>
  <c r="B222" i="1"/>
  <c r="E1084" i="1"/>
  <c r="B1084" i="1"/>
  <c r="E1083" i="1"/>
  <c r="B1083" i="1"/>
  <c r="E1082" i="1"/>
  <c r="B1082" i="1"/>
  <c r="E1081" i="1"/>
  <c r="B1081" i="1"/>
  <c r="E1080" i="1"/>
  <c r="B1080" i="1"/>
  <c r="E1079" i="1"/>
  <c r="B1079" i="1"/>
  <c r="K1078" i="1"/>
  <c r="H1078" i="1"/>
  <c r="E1078" i="1"/>
  <c r="B1078" i="1"/>
  <c r="E1076" i="1"/>
  <c r="B1076" i="1"/>
  <c r="E1075" i="1"/>
  <c r="B1075" i="1"/>
  <c r="E1074" i="1"/>
  <c r="B1074" i="1"/>
  <c r="E1073" i="1"/>
  <c r="B1073" i="1"/>
  <c r="E1072" i="1"/>
  <c r="B1072" i="1"/>
  <c r="E1071" i="1"/>
  <c r="B1071" i="1"/>
  <c r="K1070" i="1"/>
  <c r="H1070" i="1"/>
  <c r="E1070" i="1"/>
  <c r="B1070" i="1"/>
  <c r="E1066" i="1"/>
  <c r="E1067" i="1"/>
  <c r="E1068" i="1"/>
  <c r="B1066" i="1"/>
  <c r="B1067" i="1"/>
  <c r="B1068" i="1"/>
  <c r="E1065" i="1"/>
  <c r="B1065" i="1"/>
  <c r="E1064" i="1"/>
  <c r="B1064" i="1"/>
  <c r="E1063" i="1"/>
  <c r="B1063" i="1"/>
  <c r="K1062" i="1"/>
  <c r="H1062" i="1"/>
  <c r="L1062" i="1" s="1"/>
  <c r="E1062" i="1"/>
  <c r="B1062" i="1"/>
  <c r="E1057" i="1"/>
  <c r="B1057" i="1"/>
  <c r="E1056" i="1"/>
  <c r="B1056" i="1"/>
  <c r="K1055" i="1"/>
  <c r="H1055" i="1"/>
  <c r="E1055" i="1"/>
  <c r="B1055" i="1"/>
  <c r="K1054" i="1"/>
  <c r="H1054" i="1"/>
  <c r="E1054" i="1"/>
  <c r="B1054" i="1"/>
  <c r="E1052" i="1"/>
  <c r="B1052" i="1"/>
  <c r="E1051" i="1"/>
  <c r="B1051" i="1"/>
  <c r="K1050" i="1"/>
  <c r="H1050" i="1"/>
  <c r="E1050" i="1"/>
  <c r="B1050" i="1"/>
  <c r="K1049" i="1"/>
  <c r="H1049" i="1"/>
  <c r="E1049" i="1"/>
  <c r="B1049" i="1"/>
  <c r="E1047" i="1"/>
  <c r="B1047" i="1"/>
  <c r="E1046" i="1"/>
  <c r="B1046" i="1"/>
  <c r="K1045" i="1"/>
  <c r="H1045" i="1"/>
  <c r="E1045" i="1"/>
  <c r="B1045" i="1"/>
  <c r="K1044" i="1"/>
  <c r="H1044" i="1"/>
  <c r="E1044" i="1"/>
  <c r="B1044" i="1"/>
  <c r="E1042" i="1"/>
  <c r="B1042" i="1"/>
  <c r="E1041" i="1"/>
  <c r="B1041" i="1"/>
  <c r="K1040" i="1"/>
  <c r="H1040" i="1"/>
  <c r="E1040" i="1"/>
  <c r="B1040" i="1"/>
  <c r="K1039" i="1"/>
  <c r="H1039" i="1"/>
  <c r="E1039" i="1"/>
  <c r="B1039" i="1"/>
  <c r="E1037" i="1"/>
  <c r="B1037" i="1"/>
  <c r="E1036" i="1"/>
  <c r="B1036" i="1"/>
  <c r="K1035" i="1"/>
  <c r="H1035" i="1"/>
  <c r="E1035" i="1"/>
  <c r="B1035" i="1"/>
  <c r="K1034" i="1"/>
  <c r="H1034" i="1"/>
  <c r="E1034" i="1"/>
  <c r="B1034" i="1"/>
  <c r="E1032" i="1"/>
  <c r="B1032" i="1"/>
  <c r="E1031" i="1"/>
  <c r="B1031" i="1"/>
  <c r="K1030" i="1"/>
  <c r="H1030" i="1"/>
  <c r="E1030" i="1"/>
  <c r="B1030" i="1"/>
  <c r="K1029" i="1"/>
  <c r="H1029" i="1"/>
  <c r="E1029" i="1"/>
  <c r="B1029" i="1"/>
  <c r="E1027" i="1"/>
  <c r="B1027" i="1"/>
  <c r="E1026" i="1"/>
  <c r="B1026" i="1"/>
  <c r="K1025" i="1"/>
  <c r="H1025" i="1"/>
  <c r="E1025" i="1"/>
  <c r="B1025" i="1"/>
  <c r="K1024" i="1"/>
  <c r="H1024" i="1"/>
  <c r="E1024" i="1"/>
  <c r="B1024" i="1"/>
  <c r="E1022" i="1"/>
  <c r="B1022" i="1"/>
  <c r="E1021" i="1"/>
  <c r="B1021" i="1"/>
  <c r="K1020" i="1"/>
  <c r="H1020" i="1"/>
  <c r="E1020" i="1"/>
  <c r="B1020" i="1"/>
  <c r="K1019" i="1"/>
  <c r="H1019" i="1"/>
  <c r="E1019" i="1"/>
  <c r="B1019" i="1"/>
  <c r="E1017" i="1"/>
  <c r="B1017" i="1"/>
  <c r="E1016" i="1"/>
  <c r="B1016" i="1"/>
  <c r="K1015" i="1"/>
  <c r="H1015" i="1"/>
  <c r="E1015" i="1"/>
  <c r="B1015" i="1"/>
  <c r="K1014" i="1"/>
  <c r="H1014" i="1"/>
  <c r="E1014" i="1"/>
  <c r="B1014" i="1"/>
  <c r="E1012" i="1"/>
  <c r="B1012" i="1"/>
  <c r="E1011" i="1"/>
  <c r="B1011" i="1"/>
  <c r="K1010" i="1"/>
  <c r="H1010" i="1"/>
  <c r="E1010" i="1"/>
  <c r="B1010" i="1"/>
  <c r="K1009" i="1"/>
  <c r="H1009" i="1"/>
  <c r="E1009" i="1"/>
  <c r="B1009" i="1"/>
  <c r="E1007" i="1"/>
  <c r="B1007" i="1"/>
  <c r="E1006" i="1"/>
  <c r="B1006" i="1"/>
  <c r="K1005" i="1"/>
  <c r="H1005" i="1"/>
  <c r="E1005" i="1"/>
  <c r="B1005" i="1"/>
  <c r="K1004" i="1"/>
  <c r="H1004" i="1"/>
  <c r="E1004" i="1"/>
  <c r="B1004" i="1"/>
  <c r="E1002" i="1"/>
  <c r="B1002" i="1"/>
  <c r="E1001" i="1"/>
  <c r="B1001" i="1"/>
  <c r="K1000" i="1"/>
  <c r="H1000" i="1"/>
  <c r="E1000" i="1"/>
  <c r="B1000" i="1"/>
  <c r="K999" i="1"/>
  <c r="H999" i="1"/>
  <c r="E999" i="1"/>
  <c r="B999" i="1"/>
  <c r="E997" i="1"/>
  <c r="B997" i="1"/>
  <c r="E996" i="1"/>
  <c r="B996" i="1"/>
  <c r="K995" i="1"/>
  <c r="H995" i="1"/>
  <c r="E995" i="1"/>
  <c r="B995" i="1"/>
  <c r="K994" i="1"/>
  <c r="H994" i="1"/>
  <c r="E994" i="1"/>
  <c r="B994" i="1"/>
  <c r="E992" i="1"/>
  <c r="B992" i="1"/>
  <c r="E991" i="1"/>
  <c r="B991" i="1"/>
  <c r="K990" i="1"/>
  <c r="H990" i="1"/>
  <c r="E990" i="1"/>
  <c r="B990" i="1"/>
  <c r="K989" i="1"/>
  <c r="H989" i="1"/>
  <c r="E989" i="1"/>
  <c r="B989" i="1"/>
  <c r="E987" i="1"/>
  <c r="B987" i="1"/>
  <c r="E986" i="1"/>
  <c r="B986" i="1"/>
  <c r="K985" i="1"/>
  <c r="H985" i="1"/>
  <c r="E985" i="1"/>
  <c r="B985" i="1"/>
  <c r="K984" i="1"/>
  <c r="H984" i="1"/>
  <c r="E984" i="1"/>
  <c r="B984" i="1"/>
  <c r="E982" i="1"/>
  <c r="B982" i="1"/>
  <c r="E981" i="1"/>
  <c r="B981" i="1"/>
  <c r="K980" i="1"/>
  <c r="H980" i="1"/>
  <c r="E980" i="1"/>
  <c r="B980" i="1"/>
  <c r="K979" i="1"/>
  <c r="H979" i="1"/>
  <c r="E979" i="1"/>
  <c r="B979" i="1"/>
  <c r="E976" i="1"/>
  <c r="B976" i="1"/>
  <c r="E975" i="1"/>
  <c r="B975" i="1"/>
  <c r="K974" i="1"/>
  <c r="H974" i="1"/>
  <c r="E974" i="1"/>
  <c r="B974" i="1"/>
  <c r="K973" i="1"/>
  <c r="H973" i="1"/>
  <c r="E973" i="1"/>
  <c r="B973" i="1"/>
  <c r="E971" i="1"/>
  <c r="B971" i="1"/>
  <c r="E970" i="1"/>
  <c r="B970" i="1"/>
  <c r="K969" i="1"/>
  <c r="H969" i="1"/>
  <c r="E969" i="1"/>
  <c r="B969" i="1"/>
  <c r="K968" i="1"/>
  <c r="H968" i="1"/>
  <c r="E968" i="1"/>
  <c r="B968" i="1"/>
  <c r="E966" i="1"/>
  <c r="B966" i="1"/>
  <c r="E965" i="1"/>
  <c r="B965" i="1"/>
  <c r="K964" i="1"/>
  <c r="H964" i="1"/>
  <c r="E964" i="1"/>
  <c r="B964" i="1"/>
  <c r="K963" i="1"/>
  <c r="H963" i="1"/>
  <c r="E963" i="1"/>
  <c r="B963" i="1"/>
  <c r="E961" i="1"/>
  <c r="B961" i="1"/>
  <c r="E960" i="1"/>
  <c r="B960" i="1"/>
  <c r="K959" i="1"/>
  <c r="H959" i="1"/>
  <c r="E959" i="1"/>
  <c r="B959" i="1"/>
  <c r="K958" i="1"/>
  <c r="H958" i="1"/>
  <c r="E958" i="1"/>
  <c r="B958" i="1"/>
  <c r="E955" i="1"/>
  <c r="B955" i="1"/>
  <c r="E954" i="1"/>
  <c r="B954" i="1"/>
  <c r="K953" i="1"/>
  <c r="H953" i="1"/>
  <c r="E953" i="1"/>
  <c r="B953" i="1"/>
  <c r="K952" i="1"/>
  <c r="H952" i="1"/>
  <c r="E952" i="1"/>
  <c r="B952" i="1"/>
  <c r="E950" i="1"/>
  <c r="B950" i="1"/>
  <c r="E949" i="1"/>
  <c r="B949" i="1"/>
  <c r="K948" i="1"/>
  <c r="H948" i="1"/>
  <c r="E948" i="1"/>
  <c r="B948" i="1"/>
  <c r="K947" i="1"/>
  <c r="H947" i="1"/>
  <c r="E947" i="1"/>
  <c r="B947" i="1"/>
  <c r="K908" i="1"/>
  <c r="K912" i="1"/>
  <c r="K913" i="1"/>
  <c r="K917" i="1"/>
  <c r="K918" i="1"/>
  <c r="K922" i="1"/>
  <c r="K923" i="1"/>
  <c r="K927" i="1"/>
  <c r="K928" i="1"/>
  <c r="K932" i="1"/>
  <c r="K933" i="1"/>
  <c r="K937" i="1"/>
  <c r="K938" i="1"/>
  <c r="K907" i="1"/>
  <c r="H908" i="1"/>
  <c r="H912" i="1"/>
  <c r="H913" i="1"/>
  <c r="H917" i="1"/>
  <c r="H918" i="1"/>
  <c r="H922" i="1"/>
  <c r="H923" i="1"/>
  <c r="H927" i="1"/>
  <c r="H928" i="1"/>
  <c r="H932" i="1"/>
  <c r="H933" i="1"/>
  <c r="H937" i="1"/>
  <c r="H938" i="1"/>
  <c r="H907" i="1"/>
  <c r="H902" i="1"/>
  <c r="E908" i="1"/>
  <c r="E909" i="1"/>
  <c r="E910" i="1"/>
  <c r="E912" i="1"/>
  <c r="E913" i="1"/>
  <c r="E914" i="1"/>
  <c r="E915" i="1"/>
  <c r="E917" i="1"/>
  <c r="E918" i="1"/>
  <c r="E919" i="1"/>
  <c r="E920" i="1"/>
  <c r="E922" i="1"/>
  <c r="E923" i="1"/>
  <c r="E924" i="1"/>
  <c r="E925" i="1"/>
  <c r="E927" i="1"/>
  <c r="E928" i="1"/>
  <c r="E929" i="1"/>
  <c r="E930" i="1"/>
  <c r="E932" i="1"/>
  <c r="E933" i="1"/>
  <c r="E934" i="1"/>
  <c r="E935" i="1"/>
  <c r="E937" i="1"/>
  <c r="E938" i="1"/>
  <c r="E939" i="1"/>
  <c r="E940" i="1"/>
  <c r="E907" i="1"/>
  <c r="E894" i="1"/>
  <c r="B908" i="1"/>
  <c r="B909" i="1"/>
  <c r="B910" i="1"/>
  <c r="B912" i="1"/>
  <c r="B913" i="1"/>
  <c r="B914" i="1"/>
  <c r="B915" i="1"/>
  <c r="B917" i="1"/>
  <c r="B918" i="1"/>
  <c r="B919" i="1"/>
  <c r="B920" i="1"/>
  <c r="B922" i="1"/>
  <c r="B923" i="1"/>
  <c r="B924" i="1"/>
  <c r="B925" i="1"/>
  <c r="B927" i="1"/>
  <c r="B928" i="1"/>
  <c r="B929" i="1"/>
  <c r="B930" i="1"/>
  <c r="B932" i="1"/>
  <c r="B933" i="1"/>
  <c r="B934" i="1"/>
  <c r="B935" i="1"/>
  <c r="B937" i="1"/>
  <c r="B938" i="1"/>
  <c r="B939" i="1"/>
  <c r="B940" i="1"/>
  <c r="B907" i="1"/>
  <c r="B902" i="1"/>
  <c r="B199" i="1"/>
  <c r="D198" i="1"/>
  <c r="B198" i="1"/>
  <c r="J197" i="1"/>
  <c r="K197" i="1" s="1"/>
  <c r="H197" i="1"/>
  <c r="E197" i="1"/>
  <c r="B197" i="1"/>
  <c r="E902" i="1"/>
  <c r="F902" i="1"/>
  <c r="J902" i="1"/>
  <c r="K902" i="1" s="1"/>
  <c r="B900" i="1"/>
  <c r="E900" i="1"/>
  <c r="H900" i="1"/>
  <c r="J900" i="1"/>
  <c r="K900" i="1" s="1"/>
  <c r="B898" i="1"/>
  <c r="E898" i="1"/>
  <c r="F898" i="1"/>
  <c r="H898" i="1"/>
  <c r="J898" i="1"/>
  <c r="K898" i="1" s="1"/>
  <c r="L898" i="1" s="1"/>
  <c r="B896" i="1"/>
  <c r="E896" i="1"/>
  <c r="F896" i="1" s="1"/>
  <c r="H896" i="1"/>
  <c r="J896" i="1"/>
  <c r="K896" i="1" s="1"/>
  <c r="L896" i="1" s="1"/>
  <c r="B894" i="1"/>
  <c r="H894" i="1"/>
  <c r="J894" i="1"/>
  <c r="K894" i="1" s="1"/>
  <c r="B880" i="1"/>
  <c r="E880" i="1"/>
  <c r="B879" i="1"/>
  <c r="H631" i="1"/>
  <c r="H634" i="1"/>
  <c r="H637" i="1"/>
  <c r="H640" i="1"/>
  <c r="B887" i="1"/>
  <c r="E887" i="1"/>
  <c r="F887" i="1" s="1"/>
  <c r="H887" i="1"/>
  <c r="J887" i="1"/>
  <c r="K887" i="1" s="1"/>
  <c r="L887" i="1" s="1"/>
  <c r="B888" i="1"/>
  <c r="D888" i="1"/>
  <c r="E888" i="1" s="1"/>
  <c r="F888" i="1" s="1"/>
  <c r="H888" i="1"/>
  <c r="J888" i="1"/>
  <c r="K888" i="1" s="1"/>
  <c r="H889" i="1"/>
  <c r="J889" i="1"/>
  <c r="K889" i="1" s="1"/>
  <c r="B883" i="1"/>
  <c r="E883" i="1"/>
  <c r="H883" i="1"/>
  <c r="J883" i="1"/>
  <c r="K883" i="1" s="1"/>
  <c r="L883" i="1" s="1"/>
  <c r="H884" i="1"/>
  <c r="J884" i="1"/>
  <c r="K884" i="1" s="1"/>
  <c r="L884" i="1" s="1"/>
  <c r="H885" i="1"/>
  <c r="J885" i="1"/>
  <c r="K885" i="1" s="1"/>
  <c r="L885" i="1" s="1"/>
  <c r="J881" i="1"/>
  <c r="K881" i="1" s="1"/>
  <c r="J880" i="1"/>
  <c r="K880" i="1" s="1"/>
  <c r="H880" i="1"/>
  <c r="H881" i="1"/>
  <c r="E879" i="1"/>
  <c r="H879" i="1"/>
  <c r="J879" i="1"/>
  <c r="K879" i="1" s="1"/>
  <c r="B875" i="1"/>
  <c r="E875" i="1"/>
  <c r="H875" i="1"/>
  <c r="J875" i="1"/>
  <c r="K875" i="1" s="1"/>
  <c r="B876" i="1"/>
  <c r="D876" i="1"/>
  <c r="E876" i="1" s="1"/>
  <c r="H876" i="1"/>
  <c r="J876" i="1"/>
  <c r="K876" i="1"/>
  <c r="L876" i="1" s="1"/>
  <c r="H877" i="1"/>
  <c r="J877" i="1"/>
  <c r="K877" i="1" s="1"/>
  <c r="L877" i="1" s="1"/>
  <c r="E2" i="2"/>
  <c r="E3" i="2"/>
  <c r="E4" i="2"/>
  <c r="E5" i="2"/>
  <c r="E6" i="2"/>
  <c r="E7" i="2"/>
  <c r="E8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B869" i="1"/>
  <c r="E869" i="1"/>
  <c r="H869" i="1"/>
  <c r="J869" i="1"/>
  <c r="K869" i="1" s="1"/>
  <c r="B870" i="1"/>
  <c r="E870" i="1"/>
  <c r="H870" i="1"/>
  <c r="J870" i="1"/>
  <c r="K870" i="1" s="1"/>
  <c r="L870" i="1" s="1"/>
  <c r="B866" i="1"/>
  <c r="E866" i="1"/>
  <c r="H866" i="1"/>
  <c r="J866" i="1"/>
  <c r="K866" i="1" s="1"/>
  <c r="B867" i="1"/>
  <c r="E867" i="1"/>
  <c r="H867" i="1"/>
  <c r="J867" i="1"/>
  <c r="K867" i="1" s="1"/>
  <c r="B863" i="1"/>
  <c r="E863" i="1"/>
  <c r="H863" i="1"/>
  <c r="J863" i="1"/>
  <c r="K863" i="1" s="1"/>
  <c r="B864" i="1"/>
  <c r="E864" i="1"/>
  <c r="H864" i="1"/>
  <c r="J864" i="1"/>
  <c r="K864" i="1" s="1"/>
  <c r="B860" i="1"/>
  <c r="E860" i="1"/>
  <c r="H860" i="1"/>
  <c r="J860" i="1"/>
  <c r="K860" i="1" s="1"/>
  <c r="B861" i="1"/>
  <c r="E861" i="1"/>
  <c r="H861" i="1"/>
  <c r="J861" i="1"/>
  <c r="K861" i="1"/>
  <c r="B857" i="1"/>
  <c r="E857" i="1"/>
  <c r="F857" i="1" s="1"/>
  <c r="H857" i="1"/>
  <c r="J857" i="1"/>
  <c r="K857" i="1" s="1"/>
  <c r="B858" i="1"/>
  <c r="E858" i="1"/>
  <c r="H858" i="1"/>
  <c r="J858" i="1"/>
  <c r="K858" i="1" s="1"/>
  <c r="L858" i="1" s="1"/>
  <c r="B854" i="1"/>
  <c r="E854" i="1"/>
  <c r="H854" i="1"/>
  <c r="J854" i="1"/>
  <c r="K854" i="1" s="1"/>
  <c r="B855" i="1"/>
  <c r="E855" i="1"/>
  <c r="H855" i="1"/>
  <c r="J855" i="1"/>
  <c r="K855" i="1"/>
  <c r="L855" i="1" s="1"/>
  <c r="B851" i="1"/>
  <c r="E851" i="1"/>
  <c r="F851" i="1" s="1"/>
  <c r="H851" i="1"/>
  <c r="J851" i="1"/>
  <c r="K851" i="1" s="1"/>
  <c r="B852" i="1"/>
  <c r="E852" i="1"/>
  <c r="H852" i="1"/>
  <c r="J852" i="1"/>
  <c r="K852" i="1" s="1"/>
  <c r="L852" i="1" s="1"/>
  <c r="B848" i="1"/>
  <c r="E848" i="1"/>
  <c r="H848" i="1"/>
  <c r="J848" i="1"/>
  <c r="K848" i="1" s="1"/>
  <c r="B849" i="1"/>
  <c r="E849" i="1"/>
  <c r="H849" i="1"/>
  <c r="J849" i="1"/>
  <c r="K849" i="1" s="1"/>
  <c r="B845" i="1"/>
  <c r="E845" i="1"/>
  <c r="H845" i="1"/>
  <c r="J845" i="1"/>
  <c r="K845" i="1" s="1"/>
  <c r="B846" i="1"/>
  <c r="E846" i="1"/>
  <c r="H846" i="1"/>
  <c r="J846" i="1"/>
  <c r="K846" i="1"/>
  <c r="B842" i="1"/>
  <c r="E842" i="1"/>
  <c r="F842" i="1" s="1"/>
  <c r="H842" i="1"/>
  <c r="J842" i="1"/>
  <c r="K842" i="1" s="1"/>
  <c r="L842" i="1" s="1"/>
  <c r="B843" i="1"/>
  <c r="E843" i="1"/>
  <c r="F843" i="1" s="1"/>
  <c r="H843" i="1"/>
  <c r="J843" i="1"/>
  <c r="K843" i="1" s="1"/>
  <c r="L843" i="1" s="1"/>
  <c r="M842" i="1" s="1"/>
  <c r="B840" i="1"/>
  <c r="E840" i="1"/>
  <c r="B839" i="1"/>
  <c r="E839" i="1"/>
  <c r="F839" i="1" s="1"/>
  <c r="H839" i="1"/>
  <c r="J839" i="1"/>
  <c r="K839" i="1" s="1"/>
  <c r="L839" i="1" s="1"/>
  <c r="H840" i="1"/>
  <c r="J840" i="1"/>
  <c r="K840" i="1" s="1"/>
  <c r="B832" i="1"/>
  <c r="E832" i="1"/>
  <c r="F832" i="1" s="1"/>
  <c r="H832" i="1"/>
  <c r="J832" i="1"/>
  <c r="K832" i="1" s="1"/>
  <c r="B833" i="1"/>
  <c r="D833" i="1"/>
  <c r="E833" i="1" s="1"/>
  <c r="H833" i="1"/>
  <c r="J833" i="1"/>
  <c r="K833" i="1" s="1"/>
  <c r="H834" i="1"/>
  <c r="J834" i="1"/>
  <c r="K834" i="1" s="1"/>
  <c r="B828" i="1"/>
  <c r="E828" i="1"/>
  <c r="H828" i="1"/>
  <c r="J828" i="1"/>
  <c r="K828" i="1" s="1"/>
  <c r="B829" i="1"/>
  <c r="D829" i="1"/>
  <c r="E829" i="1"/>
  <c r="F829" i="1" s="1"/>
  <c r="H829" i="1"/>
  <c r="J829" i="1"/>
  <c r="K829" i="1" s="1"/>
  <c r="L829" i="1" s="1"/>
  <c r="H830" i="1"/>
  <c r="J830" i="1"/>
  <c r="K830" i="1" s="1"/>
  <c r="L830" i="1" s="1"/>
  <c r="J826" i="1"/>
  <c r="K826" i="1" s="1"/>
  <c r="J825" i="1"/>
  <c r="K825" i="1" s="1"/>
  <c r="H825" i="1"/>
  <c r="H826" i="1"/>
  <c r="B824" i="1"/>
  <c r="E824" i="1"/>
  <c r="H824" i="1"/>
  <c r="J824" i="1"/>
  <c r="K824" i="1" s="1"/>
  <c r="B825" i="1"/>
  <c r="D825" i="1"/>
  <c r="E825" i="1" s="1"/>
  <c r="D822" i="1"/>
  <c r="E822" i="1" s="1"/>
  <c r="B822" i="1"/>
  <c r="D821" i="1"/>
  <c r="E821" i="1" s="1"/>
  <c r="B821" i="1"/>
  <c r="J820" i="1"/>
  <c r="K820" i="1" s="1"/>
  <c r="H820" i="1"/>
  <c r="E820" i="1"/>
  <c r="B820" i="1"/>
  <c r="D815" i="1"/>
  <c r="E815" i="1" s="1"/>
  <c r="B815" i="1"/>
  <c r="J814" i="1"/>
  <c r="K814" i="1" s="1"/>
  <c r="H814" i="1"/>
  <c r="E814" i="1"/>
  <c r="B814" i="1"/>
  <c r="D812" i="1"/>
  <c r="E812" i="1" s="1"/>
  <c r="B812" i="1"/>
  <c r="D811" i="1"/>
  <c r="E811" i="1" s="1"/>
  <c r="B811" i="1"/>
  <c r="J810" i="1"/>
  <c r="K810" i="1" s="1"/>
  <c r="H810" i="1"/>
  <c r="E810" i="1"/>
  <c r="B810" i="1"/>
  <c r="E808" i="1"/>
  <c r="B808" i="1"/>
  <c r="D807" i="1"/>
  <c r="E807" i="1" s="1"/>
  <c r="B807" i="1"/>
  <c r="D806" i="1"/>
  <c r="E806" i="1" s="1"/>
  <c r="B806" i="1"/>
  <c r="J805" i="1"/>
  <c r="K805" i="1" s="1"/>
  <c r="H805" i="1"/>
  <c r="E805" i="1"/>
  <c r="B805" i="1"/>
  <c r="D803" i="1"/>
  <c r="E803" i="1" s="1"/>
  <c r="B803" i="1"/>
  <c r="D802" i="1"/>
  <c r="E802" i="1" s="1"/>
  <c r="B802" i="1"/>
  <c r="J801" i="1"/>
  <c r="K801" i="1" s="1"/>
  <c r="H801" i="1"/>
  <c r="E801" i="1"/>
  <c r="B801" i="1"/>
  <c r="D796" i="1"/>
  <c r="E796" i="1" s="1"/>
  <c r="B796" i="1"/>
  <c r="J795" i="1"/>
  <c r="K795" i="1" s="1"/>
  <c r="H795" i="1"/>
  <c r="E795" i="1"/>
  <c r="B795" i="1"/>
  <c r="D793" i="1"/>
  <c r="E793" i="1" s="1"/>
  <c r="B793" i="1"/>
  <c r="D792" i="1"/>
  <c r="E792" i="1" s="1"/>
  <c r="B792" i="1"/>
  <c r="J791" i="1"/>
  <c r="K791" i="1" s="1"/>
  <c r="H791" i="1"/>
  <c r="E791" i="1"/>
  <c r="B791" i="1"/>
  <c r="B785" i="1"/>
  <c r="B782" i="1"/>
  <c r="B779" i="1"/>
  <c r="B776" i="1"/>
  <c r="B771" i="1"/>
  <c r="J786" i="1"/>
  <c r="K786" i="1" s="1"/>
  <c r="H786" i="1"/>
  <c r="J785" i="1"/>
  <c r="K785" i="1" s="1"/>
  <c r="H785" i="1"/>
  <c r="E785" i="1"/>
  <c r="J783" i="1"/>
  <c r="K783" i="1" s="1"/>
  <c r="H783" i="1"/>
  <c r="J782" i="1"/>
  <c r="K782" i="1" s="1"/>
  <c r="H782" i="1"/>
  <c r="E782" i="1"/>
  <c r="J779" i="1"/>
  <c r="K779" i="1" s="1"/>
  <c r="H779" i="1"/>
  <c r="E779" i="1"/>
  <c r="J777" i="1"/>
  <c r="K777" i="1" s="1"/>
  <c r="H777" i="1"/>
  <c r="J776" i="1"/>
  <c r="K776" i="1" s="1"/>
  <c r="H776" i="1"/>
  <c r="E776" i="1"/>
  <c r="D771" i="1"/>
  <c r="E771" i="1" s="1"/>
  <c r="J770" i="1"/>
  <c r="K770" i="1" s="1"/>
  <c r="H770" i="1"/>
  <c r="E770" i="1"/>
  <c r="B770" i="1"/>
  <c r="D768" i="1"/>
  <c r="E768" i="1" s="1"/>
  <c r="B768" i="1"/>
  <c r="J767" i="1"/>
  <c r="K767" i="1" s="1"/>
  <c r="H767" i="1"/>
  <c r="E767" i="1"/>
  <c r="B767" i="1"/>
  <c r="D765" i="1"/>
  <c r="E765" i="1" s="1"/>
  <c r="B765" i="1"/>
  <c r="J764" i="1"/>
  <c r="K764" i="1" s="1"/>
  <c r="H764" i="1"/>
  <c r="E764" i="1"/>
  <c r="B764" i="1"/>
  <c r="D762" i="1"/>
  <c r="E762" i="1" s="1"/>
  <c r="B762" i="1"/>
  <c r="J761" i="1"/>
  <c r="K761" i="1" s="1"/>
  <c r="H761" i="1"/>
  <c r="E761" i="1"/>
  <c r="B761" i="1"/>
  <c r="D759" i="1"/>
  <c r="E759" i="1" s="1"/>
  <c r="B759" i="1"/>
  <c r="J758" i="1"/>
  <c r="K758" i="1" s="1"/>
  <c r="H758" i="1"/>
  <c r="E758" i="1"/>
  <c r="B758" i="1"/>
  <c r="D756" i="1"/>
  <c r="E756" i="1" s="1"/>
  <c r="B756" i="1"/>
  <c r="J755" i="1"/>
  <c r="K755" i="1" s="1"/>
  <c r="H755" i="1"/>
  <c r="E755" i="1"/>
  <c r="B755" i="1"/>
  <c r="D753" i="1"/>
  <c r="E753" i="1" s="1"/>
  <c r="B753" i="1"/>
  <c r="J752" i="1"/>
  <c r="K752" i="1" s="1"/>
  <c r="H752" i="1"/>
  <c r="E752" i="1"/>
  <c r="B752" i="1"/>
  <c r="D750" i="1"/>
  <c r="E750" i="1" s="1"/>
  <c r="B750" i="1"/>
  <c r="J749" i="1"/>
  <c r="K749" i="1" s="1"/>
  <c r="H749" i="1"/>
  <c r="E749" i="1"/>
  <c r="B749" i="1"/>
  <c r="D744" i="1"/>
  <c r="E744" i="1" s="1"/>
  <c r="B744" i="1"/>
  <c r="E743" i="1"/>
  <c r="B743" i="1"/>
  <c r="D742" i="1"/>
  <c r="E742" i="1" s="1"/>
  <c r="B742" i="1"/>
  <c r="D741" i="1"/>
  <c r="E741" i="1" s="1"/>
  <c r="B741" i="1"/>
  <c r="J740" i="1"/>
  <c r="K740" i="1" s="1"/>
  <c r="H740" i="1"/>
  <c r="E740" i="1"/>
  <c r="B740" i="1"/>
  <c r="D738" i="1"/>
  <c r="E738" i="1" s="1"/>
  <c r="B738" i="1"/>
  <c r="J737" i="1"/>
  <c r="K737" i="1" s="1"/>
  <c r="H737" i="1"/>
  <c r="E737" i="1"/>
  <c r="B737" i="1"/>
  <c r="E735" i="1"/>
  <c r="B735" i="1"/>
  <c r="D734" i="1"/>
  <c r="E734" i="1" s="1"/>
  <c r="B734" i="1"/>
  <c r="D733" i="1"/>
  <c r="E733" i="1" s="1"/>
  <c r="B733" i="1"/>
  <c r="J732" i="1"/>
  <c r="K732" i="1" s="1"/>
  <c r="H732" i="1"/>
  <c r="E732" i="1"/>
  <c r="B732" i="1"/>
  <c r="E730" i="1"/>
  <c r="B730" i="1"/>
  <c r="D729" i="1"/>
  <c r="E729" i="1" s="1"/>
  <c r="B729" i="1"/>
  <c r="D728" i="1"/>
  <c r="E728" i="1" s="1"/>
  <c r="B728" i="1"/>
  <c r="J727" i="1"/>
  <c r="K727" i="1" s="1"/>
  <c r="H727" i="1"/>
  <c r="E727" i="1"/>
  <c r="B727" i="1"/>
  <c r="D725" i="1"/>
  <c r="E725" i="1" s="1"/>
  <c r="B725" i="1"/>
  <c r="D724" i="1"/>
  <c r="E724" i="1" s="1"/>
  <c r="B724" i="1"/>
  <c r="J723" i="1"/>
  <c r="K723" i="1" s="1"/>
  <c r="H723" i="1"/>
  <c r="E723" i="1"/>
  <c r="B723" i="1"/>
  <c r="D721" i="1"/>
  <c r="E721" i="1" s="1"/>
  <c r="B721" i="1"/>
  <c r="J720" i="1"/>
  <c r="K720" i="1" s="1"/>
  <c r="H720" i="1"/>
  <c r="E720" i="1"/>
  <c r="B720" i="1"/>
  <c r="D718" i="1"/>
  <c r="E718" i="1" s="1"/>
  <c r="B718" i="1"/>
  <c r="D717" i="1"/>
  <c r="E717" i="1" s="1"/>
  <c r="B717" i="1"/>
  <c r="J716" i="1"/>
  <c r="K716" i="1" s="1"/>
  <c r="H716" i="1"/>
  <c r="E716" i="1"/>
  <c r="B716" i="1"/>
  <c r="E714" i="1"/>
  <c r="B714" i="1"/>
  <c r="D713" i="1"/>
  <c r="E713" i="1" s="1"/>
  <c r="B713" i="1"/>
  <c r="D712" i="1"/>
  <c r="E712" i="1" s="1"/>
  <c r="B712" i="1"/>
  <c r="J711" i="1"/>
  <c r="K711" i="1" s="1"/>
  <c r="H711" i="1"/>
  <c r="E711" i="1"/>
  <c r="B711" i="1"/>
  <c r="E709" i="1"/>
  <c r="B709" i="1"/>
  <c r="D708" i="1"/>
  <c r="E708" i="1" s="1"/>
  <c r="B708" i="1"/>
  <c r="D707" i="1"/>
  <c r="E707" i="1" s="1"/>
  <c r="B707" i="1"/>
  <c r="J706" i="1"/>
  <c r="K706" i="1" s="1"/>
  <c r="H706" i="1"/>
  <c r="E706" i="1"/>
  <c r="B706" i="1"/>
  <c r="D704" i="1"/>
  <c r="E704" i="1" s="1"/>
  <c r="B704" i="1"/>
  <c r="D703" i="1"/>
  <c r="E703" i="1" s="1"/>
  <c r="B703" i="1"/>
  <c r="J702" i="1"/>
  <c r="K702" i="1" s="1"/>
  <c r="H702" i="1"/>
  <c r="E702" i="1"/>
  <c r="B702" i="1"/>
  <c r="D700" i="1"/>
  <c r="E700" i="1" s="1"/>
  <c r="B700" i="1"/>
  <c r="D699" i="1"/>
  <c r="E699" i="1" s="1"/>
  <c r="B699" i="1"/>
  <c r="J698" i="1"/>
  <c r="K698" i="1" s="1"/>
  <c r="H698" i="1"/>
  <c r="E698" i="1"/>
  <c r="B698" i="1"/>
  <c r="E696" i="1"/>
  <c r="B696" i="1"/>
  <c r="D695" i="1"/>
  <c r="E695" i="1" s="1"/>
  <c r="B695" i="1"/>
  <c r="D694" i="1"/>
  <c r="E694" i="1" s="1"/>
  <c r="B694" i="1"/>
  <c r="J693" i="1"/>
  <c r="K693" i="1" s="1"/>
  <c r="H693" i="1"/>
  <c r="E693" i="1"/>
  <c r="B693" i="1"/>
  <c r="E691" i="1"/>
  <c r="B691" i="1"/>
  <c r="D690" i="1"/>
  <c r="E690" i="1" s="1"/>
  <c r="B690" i="1"/>
  <c r="D689" i="1"/>
  <c r="E689" i="1" s="1"/>
  <c r="B689" i="1"/>
  <c r="J688" i="1"/>
  <c r="K688" i="1" s="1"/>
  <c r="H688" i="1"/>
  <c r="E688" i="1"/>
  <c r="B688" i="1"/>
  <c r="B686" i="1"/>
  <c r="D685" i="1"/>
  <c r="B685" i="1"/>
  <c r="E684" i="1"/>
  <c r="B684" i="1"/>
  <c r="D683" i="1"/>
  <c r="E683" i="1" s="1"/>
  <c r="B683" i="1"/>
  <c r="D682" i="1"/>
  <c r="E682" i="1" s="1"/>
  <c r="B682" i="1"/>
  <c r="J681" i="1"/>
  <c r="K681" i="1" s="1"/>
  <c r="H681" i="1"/>
  <c r="E681" i="1"/>
  <c r="B681" i="1"/>
  <c r="D679" i="1"/>
  <c r="E679" i="1" s="1"/>
  <c r="B679" i="1"/>
  <c r="E678" i="1"/>
  <c r="B678" i="1"/>
  <c r="D677" i="1"/>
  <c r="E677" i="1" s="1"/>
  <c r="B677" i="1"/>
  <c r="D676" i="1"/>
  <c r="E676" i="1" s="1"/>
  <c r="B676" i="1"/>
  <c r="J675" i="1"/>
  <c r="K675" i="1" s="1"/>
  <c r="H675" i="1"/>
  <c r="E675" i="1"/>
  <c r="B675" i="1"/>
  <c r="D673" i="1"/>
  <c r="E673" i="1" s="1"/>
  <c r="B673" i="1"/>
  <c r="E672" i="1"/>
  <c r="B672" i="1"/>
  <c r="D671" i="1"/>
  <c r="E671" i="1" s="1"/>
  <c r="B671" i="1"/>
  <c r="D670" i="1"/>
  <c r="E670" i="1" s="1"/>
  <c r="B670" i="1"/>
  <c r="J669" i="1"/>
  <c r="K669" i="1" s="1"/>
  <c r="H669" i="1"/>
  <c r="E669" i="1"/>
  <c r="B669" i="1"/>
  <c r="B667" i="1"/>
  <c r="D666" i="1"/>
  <c r="B666" i="1"/>
  <c r="E665" i="1"/>
  <c r="B665" i="1"/>
  <c r="D664" i="1"/>
  <c r="E664" i="1" s="1"/>
  <c r="B664" i="1"/>
  <c r="D663" i="1"/>
  <c r="E663" i="1" s="1"/>
  <c r="B663" i="1"/>
  <c r="J662" i="1"/>
  <c r="K662" i="1" s="1"/>
  <c r="H662" i="1"/>
  <c r="E662" i="1"/>
  <c r="B662" i="1"/>
  <c r="D660" i="1"/>
  <c r="E660" i="1" s="1"/>
  <c r="B660" i="1"/>
  <c r="E659" i="1"/>
  <c r="B659" i="1"/>
  <c r="D658" i="1"/>
  <c r="E658" i="1" s="1"/>
  <c r="B658" i="1"/>
  <c r="D657" i="1"/>
  <c r="E657" i="1" s="1"/>
  <c r="B657" i="1"/>
  <c r="J656" i="1"/>
  <c r="K656" i="1" s="1"/>
  <c r="H656" i="1"/>
  <c r="E656" i="1"/>
  <c r="B656" i="1"/>
  <c r="E654" i="1"/>
  <c r="B654" i="1"/>
  <c r="D653" i="1"/>
  <c r="E653" i="1" s="1"/>
  <c r="B653" i="1"/>
  <c r="D652" i="1"/>
  <c r="E652" i="1" s="1"/>
  <c r="B652" i="1"/>
  <c r="J651" i="1"/>
  <c r="K651" i="1" s="1"/>
  <c r="H651" i="1"/>
  <c r="E651" i="1"/>
  <c r="B651" i="1"/>
  <c r="D649" i="1"/>
  <c r="E649" i="1" s="1"/>
  <c r="B649" i="1"/>
  <c r="E648" i="1"/>
  <c r="B648" i="1"/>
  <c r="D647" i="1"/>
  <c r="E647" i="1" s="1"/>
  <c r="B647" i="1"/>
  <c r="D646" i="1"/>
  <c r="E646" i="1" s="1"/>
  <c r="B646" i="1"/>
  <c r="J645" i="1"/>
  <c r="K645" i="1" s="1"/>
  <c r="H645" i="1"/>
  <c r="E645" i="1"/>
  <c r="B645" i="1"/>
  <c r="J640" i="1"/>
  <c r="K640" i="1" s="1"/>
  <c r="J639" i="1"/>
  <c r="K639" i="1" s="1"/>
  <c r="H639" i="1"/>
  <c r="E639" i="1"/>
  <c r="J637" i="1"/>
  <c r="K637" i="1" s="1"/>
  <c r="J636" i="1"/>
  <c r="K636" i="1" s="1"/>
  <c r="H636" i="1"/>
  <c r="E636" i="1"/>
  <c r="J634" i="1"/>
  <c r="K634" i="1" s="1"/>
  <c r="J633" i="1"/>
  <c r="K633" i="1" s="1"/>
  <c r="H633" i="1"/>
  <c r="E633" i="1"/>
  <c r="J631" i="1"/>
  <c r="K631" i="1" s="1"/>
  <c r="J630" i="1"/>
  <c r="K630" i="1" s="1"/>
  <c r="H630" i="1"/>
  <c r="E630" i="1"/>
  <c r="B615" i="1"/>
  <c r="B613" i="1"/>
  <c r="D625" i="1"/>
  <c r="E625" i="1" s="1"/>
  <c r="B625" i="1"/>
  <c r="D624" i="1"/>
  <c r="E624" i="1" s="1"/>
  <c r="B624" i="1"/>
  <c r="J623" i="1"/>
  <c r="K623" i="1" s="1"/>
  <c r="H623" i="1"/>
  <c r="E623" i="1"/>
  <c r="B623" i="1"/>
  <c r="D621" i="1"/>
  <c r="E621" i="1" s="1"/>
  <c r="B621" i="1"/>
  <c r="D620" i="1"/>
  <c r="E620" i="1" s="1"/>
  <c r="B620" i="1"/>
  <c r="J619" i="1"/>
  <c r="K619" i="1" s="1"/>
  <c r="H619" i="1"/>
  <c r="E619" i="1"/>
  <c r="B619" i="1"/>
  <c r="D617" i="1"/>
  <c r="E617" i="1" s="1"/>
  <c r="B617" i="1"/>
  <c r="D616" i="1"/>
  <c r="E616" i="1" s="1"/>
  <c r="B616" i="1"/>
  <c r="J615" i="1"/>
  <c r="K615" i="1" s="1"/>
  <c r="H615" i="1"/>
  <c r="E615" i="1"/>
  <c r="E613" i="1"/>
  <c r="D612" i="1"/>
  <c r="E612" i="1" s="1"/>
  <c r="B612" i="1"/>
  <c r="D611" i="1"/>
  <c r="E611" i="1" s="1"/>
  <c r="B611" i="1"/>
  <c r="J610" i="1"/>
  <c r="K610" i="1" s="1"/>
  <c r="H610" i="1"/>
  <c r="E610" i="1"/>
  <c r="B610" i="1"/>
  <c r="E608" i="1"/>
  <c r="B608" i="1"/>
  <c r="D607" i="1"/>
  <c r="E607" i="1" s="1"/>
  <c r="B607" i="1"/>
  <c r="D606" i="1"/>
  <c r="E606" i="1" s="1"/>
  <c r="B606" i="1"/>
  <c r="J605" i="1"/>
  <c r="K605" i="1" s="1"/>
  <c r="H605" i="1"/>
  <c r="E605" i="1"/>
  <c r="B605" i="1"/>
  <c r="E603" i="1"/>
  <c r="B603" i="1"/>
  <c r="D602" i="1"/>
  <c r="E602" i="1" s="1"/>
  <c r="B602" i="1"/>
  <c r="D601" i="1"/>
  <c r="E601" i="1" s="1"/>
  <c r="B601" i="1"/>
  <c r="J600" i="1"/>
  <c r="K600" i="1" s="1"/>
  <c r="H600" i="1"/>
  <c r="E600" i="1"/>
  <c r="B600" i="1"/>
  <c r="E598" i="1"/>
  <c r="B598" i="1"/>
  <c r="D597" i="1"/>
  <c r="E597" i="1" s="1"/>
  <c r="B597" i="1"/>
  <c r="D596" i="1"/>
  <c r="E596" i="1" s="1"/>
  <c r="B596" i="1"/>
  <c r="J595" i="1"/>
  <c r="K595" i="1" s="1"/>
  <c r="H595" i="1"/>
  <c r="E595" i="1"/>
  <c r="B595" i="1"/>
  <c r="B593" i="1"/>
  <c r="D592" i="1"/>
  <c r="B592" i="1"/>
  <c r="E591" i="1"/>
  <c r="B591" i="1"/>
  <c r="D590" i="1"/>
  <c r="E590" i="1" s="1"/>
  <c r="B590" i="1"/>
  <c r="D589" i="1"/>
  <c r="E589" i="1" s="1"/>
  <c r="B589" i="1"/>
  <c r="J588" i="1"/>
  <c r="K588" i="1" s="1"/>
  <c r="H588" i="1"/>
  <c r="E588" i="1"/>
  <c r="B588" i="1"/>
  <c r="E586" i="1"/>
  <c r="B586" i="1"/>
  <c r="D585" i="1"/>
  <c r="E585" i="1" s="1"/>
  <c r="B585" i="1"/>
  <c r="D584" i="1"/>
  <c r="E584" i="1" s="1"/>
  <c r="B584" i="1"/>
  <c r="J583" i="1"/>
  <c r="K583" i="1" s="1"/>
  <c r="H583" i="1"/>
  <c r="E583" i="1"/>
  <c r="B583" i="1"/>
  <c r="E581" i="1"/>
  <c r="B581" i="1"/>
  <c r="D580" i="1"/>
  <c r="E580" i="1" s="1"/>
  <c r="B580" i="1"/>
  <c r="D579" i="1"/>
  <c r="E579" i="1" s="1"/>
  <c r="B579" i="1"/>
  <c r="J578" i="1"/>
  <c r="K578" i="1" s="1"/>
  <c r="H578" i="1"/>
  <c r="E578" i="1"/>
  <c r="B578" i="1"/>
  <c r="E576" i="1"/>
  <c r="B576" i="1"/>
  <c r="D575" i="1"/>
  <c r="E575" i="1" s="1"/>
  <c r="B575" i="1"/>
  <c r="D574" i="1"/>
  <c r="E574" i="1" s="1"/>
  <c r="B574" i="1"/>
  <c r="J573" i="1"/>
  <c r="K573" i="1" s="1"/>
  <c r="H573" i="1"/>
  <c r="E573" i="1"/>
  <c r="B573" i="1"/>
  <c r="E571" i="1"/>
  <c r="B571" i="1"/>
  <c r="D570" i="1"/>
  <c r="E570" i="1" s="1"/>
  <c r="B570" i="1"/>
  <c r="D569" i="1"/>
  <c r="E569" i="1" s="1"/>
  <c r="B569" i="1"/>
  <c r="J568" i="1"/>
  <c r="K568" i="1" s="1"/>
  <c r="H568" i="1"/>
  <c r="E568" i="1"/>
  <c r="B568" i="1"/>
  <c r="E566" i="1"/>
  <c r="B566" i="1"/>
  <c r="D565" i="1"/>
  <c r="E565" i="1" s="1"/>
  <c r="B565" i="1"/>
  <c r="D564" i="1"/>
  <c r="E564" i="1" s="1"/>
  <c r="B564" i="1"/>
  <c r="J563" i="1"/>
  <c r="K563" i="1" s="1"/>
  <c r="H563" i="1"/>
  <c r="E563" i="1"/>
  <c r="B563" i="1"/>
  <c r="E561" i="1"/>
  <c r="B561" i="1"/>
  <c r="D560" i="1"/>
  <c r="E560" i="1" s="1"/>
  <c r="B560" i="1"/>
  <c r="D559" i="1"/>
  <c r="E559" i="1" s="1"/>
  <c r="B559" i="1"/>
  <c r="J558" i="1"/>
  <c r="K558" i="1" s="1"/>
  <c r="H558" i="1"/>
  <c r="E558" i="1"/>
  <c r="B558" i="1"/>
  <c r="E556" i="1"/>
  <c r="B556" i="1"/>
  <c r="D555" i="1"/>
  <c r="E555" i="1" s="1"/>
  <c r="B555" i="1"/>
  <c r="D554" i="1"/>
  <c r="E554" i="1" s="1"/>
  <c r="B554" i="1"/>
  <c r="J553" i="1"/>
  <c r="K553" i="1" s="1"/>
  <c r="H553" i="1"/>
  <c r="E553" i="1"/>
  <c r="B553" i="1"/>
  <c r="E548" i="1"/>
  <c r="B548" i="1"/>
  <c r="D547" i="1"/>
  <c r="E547" i="1" s="1"/>
  <c r="B547" i="1"/>
  <c r="D546" i="1"/>
  <c r="E546" i="1" s="1"/>
  <c r="B546" i="1"/>
  <c r="J545" i="1"/>
  <c r="K545" i="1" s="1"/>
  <c r="H545" i="1"/>
  <c r="E545" i="1"/>
  <c r="B545" i="1"/>
  <c r="E543" i="1"/>
  <c r="B543" i="1"/>
  <c r="D542" i="1"/>
  <c r="E542" i="1" s="1"/>
  <c r="B542" i="1"/>
  <c r="D541" i="1"/>
  <c r="E541" i="1" s="1"/>
  <c r="B541" i="1"/>
  <c r="J540" i="1"/>
  <c r="K540" i="1" s="1"/>
  <c r="H540" i="1"/>
  <c r="E540" i="1"/>
  <c r="B540" i="1"/>
  <c r="E538" i="1"/>
  <c r="B538" i="1"/>
  <c r="D537" i="1"/>
  <c r="E537" i="1" s="1"/>
  <c r="B537" i="1"/>
  <c r="D536" i="1"/>
  <c r="E536" i="1" s="1"/>
  <c r="B536" i="1"/>
  <c r="J535" i="1"/>
  <c r="K535" i="1" s="1"/>
  <c r="H535" i="1"/>
  <c r="E535" i="1"/>
  <c r="B535" i="1"/>
  <c r="E533" i="1"/>
  <c r="B533" i="1"/>
  <c r="D532" i="1"/>
  <c r="E532" i="1" s="1"/>
  <c r="B532" i="1"/>
  <c r="D531" i="1"/>
  <c r="E531" i="1" s="1"/>
  <c r="B531" i="1"/>
  <c r="J530" i="1"/>
  <c r="K530" i="1" s="1"/>
  <c r="H530" i="1"/>
  <c r="E530" i="1"/>
  <c r="B530" i="1"/>
  <c r="J525" i="1"/>
  <c r="K525" i="1" s="1"/>
  <c r="H525" i="1"/>
  <c r="E525" i="1"/>
  <c r="B525" i="1"/>
  <c r="D523" i="1"/>
  <c r="E523" i="1" s="1"/>
  <c r="B523" i="1"/>
  <c r="J522" i="1"/>
  <c r="K522" i="1" s="1"/>
  <c r="H522" i="1"/>
  <c r="E522" i="1"/>
  <c r="B522" i="1"/>
  <c r="J520" i="1"/>
  <c r="K520" i="1" s="1"/>
  <c r="H520" i="1"/>
  <c r="E520" i="1"/>
  <c r="B520" i="1"/>
  <c r="D518" i="1"/>
  <c r="E518" i="1" s="1"/>
  <c r="B518" i="1"/>
  <c r="J517" i="1"/>
  <c r="K517" i="1" s="1"/>
  <c r="H517" i="1"/>
  <c r="E517" i="1"/>
  <c r="B517" i="1"/>
  <c r="J515" i="1"/>
  <c r="K515" i="1" s="1"/>
  <c r="H515" i="1"/>
  <c r="E515" i="1"/>
  <c r="B515" i="1"/>
  <c r="D513" i="1"/>
  <c r="E513" i="1" s="1"/>
  <c r="B513" i="1"/>
  <c r="J512" i="1"/>
  <c r="K512" i="1" s="1"/>
  <c r="H512" i="1"/>
  <c r="E512" i="1"/>
  <c r="B512" i="1"/>
  <c r="J510" i="1"/>
  <c r="K510" i="1" s="1"/>
  <c r="H510" i="1"/>
  <c r="E510" i="1"/>
  <c r="B510" i="1"/>
  <c r="D508" i="1"/>
  <c r="E508" i="1" s="1"/>
  <c r="B508" i="1"/>
  <c r="J507" i="1"/>
  <c r="K507" i="1" s="1"/>
  <c r="H507" i="1"/>
  <c r="E507" i="1"/>
  <c r="B507" i="1"/>
  <c r="D452" i="1"/>
  <c r="E452" i="1" s="1"/>
  <c r="B452" i="1"/>
  <c r="D451" i="1"/>
  <c r="E451" i="1" s="1"/>
  <c r="B451" i="1"/>
  <c r="J450" i="1"/>
  <c r="K450" i="1" s="1"/>
  <c r="H450" i="1"/>
  <c r="E450" i="1"/>
  <c r="B450" i="1"/>
  <c r="D456" i="1"/>
  <c r="E456" i="1" s="1"/>
  <c r="B456" i="1"/>
  <c r="D455" i="1"/>
  <c r="E455" i="1" s="1"/>
  <c r="B455" i="1"/>
  <c r="J454" i="1"/>
  <c r="K454" i="1" s="1"/>
  <c r="H454" i="1"/>
  <c r="E454" i="1"/>
  <c r="B454" i="1"/>
  <c r="D460" i="1"/>
  <c r="E460" i="1" s="1"/>
  <c r="B460" i="1"/>
  <c r="D459" i="1"/>
  <c r="E459" i="1" s="1"/>
  <c r="B459" i="1"/>
  <c r="J458" i="1"/>
  <c r="K458" i="1" s="1"/>
  <c r="H458" i="1"/>
  <c r="E458" i="1"/>
  <c r="B458" i="1"/>
  <c r="D463" i="1"/>
  <c r="E463" i="1" s="1"/>
  <c r="B463" i="1"/>
  <c r="J462" i="1"/>
  <c r="K462" i="1" s="1"/>
  <c r="H462" i="1"/>
  <c r="E462" i="1"/>
  <c r="B462" i="1"/>
  <c r="J465" i="1"/>
  <c r="K465" i="1" s="1"/>
  <c r="H465" i="1"/>
  <c r="E465" i="1"/>
  <c r="B465" i="1"/>
  <c r="D468" i="1"/>
  <c r="E468" i="1" s="1"/>
  <c r="B468" i="1"/>
  <c r="J467" i="1"/>
  <c r="K467" i="1" s="1"/>
  <c r="H467" i="1"/>
  <c r="E467" i="1"/>
  <c r="B467" i="1"/>
  <c r="D472" i="1"/>
  <c r="E472" i="1" s="1"/>
  <c r="B472" i="1"/>
  <c r="D471" i="1"/>
  <c r="E471" i="1" s="1"/>
  <c r="B471" i="1"/>
  <c r="J470" i="1"/>
  <c r="K470" i="1" s="1"/>
  <c r="H470" i="1"/>
  <c r="E470" i="1"/>
  <c r="B470" i="1"/>
  <c r="D475" i="1"/>
  <c r="E475" i="1" s="1"/>
  <c r="B475" i="1"/>
  <c r="J474" i="1"/>
  <c r="K474" i="1" s="1"/>
  <c r="H474" i="1"/>
  <c r="E474" i="1"/>
  <c r="B474" i="1"/>
  <c r="D502" i="1"/>
  <c r="E502" i="1" s="1"/>
  <c r="B502" i="1"/>
  <c r="J501" i="1"/>
  <c r="K501" i="1" s="1"/>
  <c r="H501" i="1"/>
  <c r="E501" i="1"/>
  <c r="B501" i="1"/>
  <c r="D499" i="1"/>
  <c r="E499" i="1" s="1"/>
  <c r="B499" i="1"/>
  <c r="J498" i="1"/>
  <c r="K498" i="1" s="1"/>
  <c r="H498" i="1"/>
  <c r="E498" i="1"/>
  <c r="B498" i="1"/>
  <c r="D496" i="1"/>
  <c r="E496" i="1" s="1"/>
  <c r="B496" i="1"/>
  <c r="D495" i="1"/>
  <c r="E495" i="1" s="1"/>
  <c r="B495" i="1"/>
  <c r="J494" i="1"/>
  <c r="K494" i="1" s="1"/>
  <c r="H494" i="1"/>
  <c r="E494" i="1"/>
  <c r="B494" i="1"/>
  <c r="E492" i="1"/>
  <c r="B492" i="1"/>
  <c r="D491" i="1"/>
  <c r="E491" i="1" s="1"/>
  <c r="B491" i="1"/>
  <c r="D490" i="1"/>
  <c r="E490" i="1" s="1"/>
  <c r="B490" i="1"/>
  <c r="J489" i="1"/>
  <c r="K489" i="1" s="1"/>
  <c r="H489" i="1"/>
  <c r="E489" i="1"/>
  <c r="B489" i="1"/>
  <c r="J487" i="1"/>
  <c r="K487" i="1" s="1"/>
  <c r="H487" i="1"/>
  <c r="E487" i="1"/>
  <c r="B487" i="1"/>
  <c r="J485" i="1"/>
  <c r="K485" i="1" s="1"/>
  <c r="H485" i="1"/>
  <c r="E485" i="1"/>
  <c r="B485" i="1"/>
  <c r="J483" i="1"/>
  <c r="K483" i="1" s="1"/>
  <c r="H483" i="1"/>
  <c r="E483" i="1"/>
  <c r="B483" i="1"/>
  <c r="D481" i="1"/>
  <c r="E481" i="1" s="1"/>
  <c r="B481" i="1"/>
  <c r="J480" i="1"/>
  <c r="K480" i="1" s="1"/>
  <c r="H480" i="1"/>
  <c r="E480" i="1"/>
  <c r="B480" i="1"/>
  <c r="D478" i="1"/>
  <c r="E478" i="1" s="1"/>
  <c r="B478" i="1"/>
  <c r="J477" i="1"/>
  <c r="K477" i="1" s="1"/>
  <c r="H477" i="1"/>
  <c r="E477" i="1"/>
  <c r="B477" i="1"/>
  <c r="J445" i="1"/>
  <c r="K445" i="1" s="1"/>
  <c r="H445" i="1"/>
  <c r="E445" i="1"/>
  <c r="B445" i="1"/>
  <c r="H432" i="1"/>
  <c r="H428" i="1"/>
  <c r="E440" i="1"/>
  <c r="B440" i="1"/>
  <c r="D439" i="1"/>
  <c r="E439" i="1" s="1"/>
  <c r="B439" i="1"/>
  <c r="D438" i="1"/>
  <c r="E438" i="1" s="1"/>
  <c r="B438" i="1"/>
  <c r="J437" i="1"/>
  <c r="K437" i="1" s="1"/>
  <c r="H437" i="1"/>
  <c r="E437" i="1"/>
  <c r="B437" i="1"/>
  <c r="E435" i="1"/>
  <c r="B435" i="1"/>
  <c r="D434" i="1"/>
  <c r="E434" i="1" s="1"/>
  <c r="B434" i="1"/>
  <c r="D433" i="1"/>
  <c r="E433" i="1" s="1"/>
  <c r="B433" i="1"/>
  <c r="J432" i="1"/>
  <c r="K432" i="1" s="1"/>
  <c r="E432" i="1"/>
  <c r="B432" i="1"/>
  <c r="D430" i="1"/>
  <c r="E430" i="1" s="1"/>
  <c r="B430" i="1"/>
  <c r="D429" i="1"/>
  <c r="E429" i="1" s="1"/>
  <c r="B429" i="1"/>
  <c r="J428" i="1"/>
  <c r="K428" i="1" s="1"/>
  <c r="E428" i="1"/>
  <c r="B428" i="1"/>
  <c r="D426" i="1"/>
  <c r="E426" i="1" s="1"/>
  <c r="B426" i="1"/>
  <c r="J425" i="1"/>
  <c r="K425" i="1" s="1"/>
  <c r="H425" i="1"/>
  <c r="E425" i="1"/>
  <c r="B425" i="1"/>
  <c r="B297" i="1"/>
  <c r="B294" i="1"/>
  <c r="B295" i="1"/>
  <c r="B292" i="1"/>
  <c r="B419" i="1"/>
  <c r="E419" i="1"/>
  <c r="F419" i="1" s="1"/>
  <c r="H419" i="1"/>
  <c r="J419" i="1"/>
  <c r="K419" i="1" s="1"/>
  <c r="L419" i="1" s="1"/>
  <c r="B420" i="1"/>
  <c r="D420" i="1"/>
  <c r="E420" i="1" s="1"/>
  <c r="F420" i="1" s="1"/>
  <c r="B416" i="1"/>
  <c r="E416" i="1"/>
  <c r="F416" i="1" s="1"/>
  <c r="H416" i="1"/>
  <c r="J416" i="1"/>
  <c r="K416" i="1" s="1"/>
  <c r="L416" i="1" s="1"/>
  <c r="B417" i="1"/>
  <c r="D417" i="1"/>
  <c r="E417" i="1" s="1"/>
  <c r="F417" i="1" s="1"/>
  <c r="B413" i="1"/>
  <c r="E413" i="1"/>
  <c r="H413" i="1"/>
  <c r="J413" i="1"/>
  <c r="K413" i="1" s="1"/>
  <c r="B414" i="1"/>
  <c r="D414" i="1"/>
  <c r="E414" i="1" s="1"/>
  <c r="B410" i="1"/>
  <c r="E410" i="1"/>
  <c r="H410" i="1"/>
  <c r="J410" i="1"/>
  <c r="K410" i="1" s="1"/>
  <c r="L410" i="1" s="1"/>
  <c r="B411" i="1"/>
  <c r="D411" i="1"/>
  <c r="E411" i="1" s="1"/>
  <c r="F411" i="1" s="1"/>
  <c r="B407" i="1"/>
  <c r="E407" i="1"/>
  <c r="F407" i="1" s="1"/>
  <c r="H407" i="1"/>
  <c r="J407" i="1"/>
  <c r="K407" i="1" s="1"/>
  <c r="L407" i="1" s="1"/>
  <c r="B408" i="1"/>
  <c r="D408" i="1"/>
  <c r="E408" i="1" s="1"/>
  <c r="B403" i="1"/>
  <c r="E403" i="1"/>
  <c r="H403" i="1"/>
  <c r="J403" i="1"/>
  <c r="K403" i="1" s="1"/>
  <c r="B404" i="1"/>
  <c r="D404" i="1"/>
  <c r="E404" i="1" s="1"/>
  <c r="B405" i="1"/>
  <c r="D405" i="1"/>
  <c r="E405" i="1"/>
  <c r="F405" i="1" s="1"/>
  <c r="B398" i="1"/>
  <c r="E398" i="1"/>
  <c r="H398" i="1"/>
  <c r="J398" i="1"/>
  <c r="K398" i="1" s="1"/>
  <c r="L398" i="1" s="1"/>
  <c r="B399" i="1"/>
  <c r="D399" i="1"/>
  <c r="E399" i="1" s="1"/>
  <c r="F399" i="1" s="1"/>
  <c r="B400" i="1"/>
  <c r="D400" i="1"/>
  <c r="E400" i="1" s="1"/>
  <c r="F400" i="1" s="1"/>
  <c r="B401" i="1"/>
  <c r="E401" i="1"/>
  <c r="F401" i="1" s="1"/>
  <c r="B393" i="1"/>
  <c r="E393" i="1"/>
  <c r="F393" i="1" s="1"/>
  <c r="H393" i="1"/>
  <c r="J393" i="1"/>
  <c r="K393" i="1" s="1"/>
  <c r="B394" i="1"/>
  <c r="D394" i="1"/>
  <c r="E394" i="1" s="1"/>
  <c r="F394" i="1" s="1"/>
  <c r="B395" i="1"/>
  <c r="D395" i="1"/>
  <c r="E395" i="1" s="1"/>
  <c r="B396" i="1"/>
  <c r="E396" i="1"/>
  <c r="B390" i="1"/>
  <c r="E390" i="1"/>
  <c r="H390" i="1"/>
  <c r="J390" i="1"/>
  <c r="K390" i="1" s="1"/>
  <c r="B391" i="1"/>
  <c r="D391" i="1"/>
  <c r="E391" i="1" s="1"/>
  <c r="B385" i="1"/>
  <c r="E385" i="1"/>
  <c r="H385" i="1"/>
  <c r="J385" i="1"/>
  <c r="K385" i="1" s="1"/>
  <c r="B386" i="1"/>
  <c r="D386" i="1"/>
  <c r="E386" i="1" s="1"/>
  <c r="B387" i="1"/>
  <c r="D387" i="1"/>
  <c r="E387" i="1"/>
  <c r="B388" i="1"/>
  <c r="E388" i="1"/>
  <c r="B382" i="1"/>
  <c r="E382" i="1"/>
  <c r="F382" i="1" s="1"/>
  <c r="H382" i="1"/>
  <c r="J382" i="1"/>
  <c r="K382" i="1" s="1"/>
  <c r="L382" i="1" s="1"/>
  <c r="B383" i="1"/>
  <c r="D383" i="1"/>
  <c r="E383" i="1" s="1"/>
  <c r="F383" i="1" s="1"/>
  <c r="B379" i="1"/>
  <c r="E379" i="1"/>
  <c r="H379" i="1"/>
  <c r="J379" i="1"/>
  <c r="K379" i="1" s="1"/>
  <c r="B380" i="1"/>
  <c r="D380" i="1"/>
  <c r="E380" i="1" s="1"/>
  <c r="B375" i="1"/>
  <c r="E375" i="1"/>
  <c r="H375" i="1"/>
  <c r="J375" i="1"/>
  <c r="K375" i="1" s="1"/>
  <c r="L375" i="1" s="1"/>
  <c r="B376" i="1"/>
  <c r="D376" i="1"/>
  <c r="E376" i="1"/>
  <c r="B377" i="1"/>
  <c r="D377" i="1"/>
  <c r="E377" i="1" s="1"/>
  <c r="F377" i="1" s="1"/>
  <c r="B370" i="1"/>
  <c r="E370" i="1"/>
  <c r="F370" i="1" s="1"/>
  <c r="H370" i="1"/>
  <c r="J370" i="1"/>
  <c r="K370" i="1" s="1"/>
  <c r="B371" i="1"/>
  <c r="D371" i="1"/>
  <c r="E371" i="1" s="1"/>
  <c r="B372" i="1"/>
  <c r="D372" i="1"/>
  <c r="E372" i="1" s="1"/>
  <c r="B373" i="1"/>
  <c r="E373" i="1"/>
  <c r="B367" i="1"/>
  <c r="E367" i="1"/>
  <c r="H367" i="1"/>
  <c r="J367" i="1"/>
  <c r="K367" i="1" s="1"/>
  <c r="B368" i="1"/>
  <c r="D368" i="1"/>
  <c r="E368" i="1" s="1"/>
  <c r="B363" i="1"/>
  <c r="E363" i="1"/>
  <c r="H363" i="1"/>
  <c r="J363" i="1"/>
  <c r="K363" i="1" s="1"/>
  <c r="L363" i="1" s="1"/>
  <c r="B364" i="1"/>
  <c r="D364" i="1"/>
  <c r="E364" i="1" s="1"/>
  <c r="F364" i="1" s="1"/>
  <c r="B365" i="1"/>
  <c r="D365" i="1"/>
  <c r="E365" i="1" s="1"/>
  <c r="J361" i="1"/>
  <c r="K361" i="1" s="1"/>
  <c r="H361" i="1"/>
  <c r="B360" i="1"/>
  <c r="E360" i="1"/>
  <c r="H360" i="1"/>
  <c r="J360" i="1"/>
  <c r="K360" i="1" s="1"/>
  <c r="B356" i="1"/>
  <c r="E356" i="1"/>
  <c r="H356" i="1"/>
  <c r="J356" i="1"/>
  <c r="K356" i="1" s="1"/>
  <c r="B357" i="1"/>
  <c r="D357" i="1"/>
  <c r="E357" i="1"/>
  <c r="B358" i="1"/>
  <c r="D358" i="1"/>
  <c r="E358" i="1" s="1"/>
  <c r="F358" i="1" s="1"/>
  <c r="B350" i="1"/>
  <c r="E350" i="1"/>
  <c r="H350" i="1"/>
  <c r="J350" i="1"/>
  <c r="K350" i="1" s="1"/>
  <c r="L350" i="1" s="1"/>
  <c r="B351" i="1"/>
  <c r="D351" i="1"/>
  <c r="E351" i="1" s="1"/>
  <c r="F351" i="1" s="1"/>
  <c r="B352" i="1"/>
  <c r="D352" i="1"/>
  <c r="E352" i="1" s="1"/>
  <c r="B353" i="1"/>
  <c r="E353" i="1"/>
  <c r="F353" i="1" s="1"/>
  <c r="B354" i="1"/>
  <c r="D354" i="1"/>
  <c r="E354" i="1" s="1"/>
  <c r="F354" i="1" s="1"/>
  <c r="B345" i="1"/>
  <c r="E345" i="1"/>
  <c r="H345" i="1"/>
  <c r="J345" i="1"/>
  <c r="K345" i="1" s="1"/>
  <c r="B346" i="1"/>
  <c r="D346" i="1"/>
  <c r="E346" i="1" s="1"/>
  <c r="B347" i="1"/>
  <c r="D347" i="1"/>
  <c r="E347" i="1" s="1"/>
  <c r="B348" i="1"/>
  <c r="E348" i="1"/>
  <c r="B340" i="1"/>
  <c r="E340" i="1"/>
  <c r="H340" i="1"/>
  <c r="J340" i="1"/>
  <c r="K340" i="1" s="1"/>
  <c r="B341" i="1"/>
  <c r="D341" i="1"/>
  <c r="E341" i="1" s="1"/>
  <c r="B342" i="1"/>
  <c r="D342" i="1"/>
  <c r="E342" i="1" s="1"/>
  <c r="B343" i="1"/>
  <c r="E343" i="1"/>
  <c r="B335" i="1"/>
  <c r="E335" i="1"/>
  <c r="H335" i="1"/>
  <c r="J335" i="1"/>
  <c r="K335" i="1" s="1"/>
  <c r="B336" i="1"/>
  <c r="D336" i="1"/>
  <c r="E336" i="1" s="1"/>
  <c r="B337" i="1"/>
  <c r="D337" i="1"/>
  <c r="E337" i="1"/>
  <c r="B338" i="1"/>
  <c r="E338" i="1"/>
  <c r="F338" i="1" s="1"/>
  <c r="B332" i="1"/>
  <c r="E332" i="1"/>
  <c r="F332" i="1" s="1"/>
  <c r="H332" i="1"/>
  <c r="J332" i="1"/>
  <c r="K332" i="1" s="1"/>
  <c r="B333" i="1"/>
  <c r="D333" i="1"/>
  <c r="E333" i="1" s="1"/>
  <c r="B329" i="1"/>
  <c r="E329" i="1"/>
  <c r="F329" i="1" s="1"/>
  <c r="H329" i="1"/>
  <c r="J329" i="1"/>
  <c r="K329" i="1" s="1"/>
  <c r="L329" i="1" s="1"/>
  <c r="B330" i="1"/>
  <c r="D330" i="1"/>
  <c r="E330" i="1" s="1"/>
  <c r="B326" i="1"/>
  <c r="E326" i="1"/>
  <c r="H326" i="1"/>
  <c r="J326" i="1"/>
  <c r="K326" i="1" s="1"/>
  <c r="L326" i="1" s="1"/>
  <c r="B327" i="1"/>
  <c r="D327" i="1"/>
  <c r="E327" i="1" s="1"/>
  <c r="B323" i="1"/>
  <c r="E323" i="1"/>
  <c r="H323" i="1"/>
  <c r="J323" i="1"/>
  <c r="K323" i="1"/>
  <c r="L323" i="1" s="1"/>
  <c r="B324" i="1"/>
  <c r="D324" i="1"/>
  <c r="E324" i="1" s="1"/>
  <c r="F324" i="1" s="1"/>
  <c r="B318" i="1"/>
  <c r="E318" i="1"/>
  <c r="H318" i="1"/>
  <c r="J318" i="1"/>
  <c r="K318" i="1" s="1"/>
  <c r="L318" i="1" s="1"/>
  <c r="B319" i="1"/>
  <c r="D319" i="1"/>
  <c r="E319" i="1" s="1"/>
  <c r="F319" i="1" s="1"/>
  <c r="B320" i="1"/>
  <c r="D320" i="1"/>
  <c r="E320" i="1" s="1"/>
  <c r="F320" i="1" s="1"/>
  <c r="B321" i="1"/>
  <c r="E321" i="1"/>
  <c r="F321" i="1" s="1"/>
  <c r="B314" i="1"/>
  <c r="E314" i="1"/>
  <c r="H314" i="1"/>
  <c r="J314" i="1"/>
  <c r="K314" i="1" s="1"/>
  <c r="L314" i="1" s="1"/>
  <c r="B315" i="1"/>
  <c r="D315" i="1"/>
  <c r="E315" i="1" s="1"/>
  <c r="B316" i="1"/>
  <c r="D316" i="1"/>
  <c r="E316" i="1" s="1"/>
  <c r="F316" i="1" s="1"/>
  <c r="B310" i="1"/>
  <c r="E310" i="1"/>
  <c r="H310" i="1"/>
  <c r="J310" i="1"/>
  <c r="K310" i="1" s="1"/>
  <c r="B311" i="1"/>
  <c r="D311" i="1"/>
  <c r="E311" i="1" s="1"/>
  <c r="B312" i="1"/>
  <c r="D312" i="1"/>
  <c r="E312" i="1"/>
  <c r="B303" i="1"/>
  <c r="E303" i="1"/>
  <c r="H303" i="1"/>
  <c r="J303" i="1"/>
  <c r="K303" i="1" s="1"/>
  <c r="B304" i="1"/>
  <c r="D304" i="1"/>
  <c r="E304" i="1" s="1"/>
  <c r="B305" i="1"/>
  <c r="D305" i="1"/>
  <c r="E305" i="1" s="1"/>
  <c r="B306" i="1"/>
  <c r="E306" i="1"/>
  <c r="B307" i="1"/>
  <c r="D307" i="1"/>
  <c r="D308" i="1" s="1"/>
  <c r="E308" i="1" s="1"/>
  <c r="B308" i="1"/>
  <c r="B300" i="1"/>
  <c r="E300" i="1"/>
  <c r="H300" i="1"/>
  <c r="J300" i="1"/>
  <c r="K300" i="1" s="1"/>
  <c r="L300" i="1" s="1"/>
  <c r="B301" i="1"/>
  <c r="D301" i="1"/>
  <c r="E301" i="1"/>
  <c r="F301" i="1" s="1"/>
  <c r="E297" i="1"/>
  <c r="H297" i="1"/>
  <c r="J297" i="1"/>
  <c r="K297" i="1"/>
  <c r="B298" i="1"/>
  <c r="D298" i="1"/>
  <c r="E298" i="1" s="1"/>
  <c r="E294" i="1"/>
  <c r="H294" i="1"/>
  <c r="J294" i="1"/>
  <c r="K294" i="1" s="1"/>
  <c r="D295" i="1"/>
  <c r="E295" i="1" s="1"/>
  <c r="B289" i="1"/>
  <c r="E289" i="1"/>
  <c r="H289" i="1"/>
  <c r="J289" i="1"/>
  <c r="K289" i="1" s="1"/>
  <c r="B290" i="1"/>
  <c r="D290" i="1"/>
  <c r="E290" i="1"/>
  <c r="B291" i="1"/>
  <c r="D291" i="1"/>
  <c r="E291" i="1" s="1"/>
  <c r="E292" i="1"/>
  <c r="B287" i="1"/>
  <c r="E287" i="1"/>
  <c r="H287" i="1"/>
  <c r="J287" i="1"/>
  <c r="K287" i="1" s="1"/>
  <c r="B281" i="1"/>
  <c r="E281" i="1"/>
  <c r="H281" i="1"/>
  <c r="J281" i="1"/>
  <c r="K281" i="1" s="1"/>
  <c r="B282" i="1"/>
  <c r="D282" i="1"/>
  <c r="E282" i="1" s="1"/>
  <c r="F282" i="1" s="1"/>
  <c r="B274" i="1"/>
  <c r="E274" i="1"/>
  <c r="H274" i="1"/>
  <c r="J274" i="1"/>
  <c r="K274" i="1" s="1"/>
  <c r="B275" i="1"/>
  <c r="D275" i="1"/>
  <c r="E275" i="1" s="1"/>
  <c r="B276" i="1"/>
  <c r="D276" i="1"/>
  <c r="E276" i="1" s="1"/>
  <c r="B270" i="1"/>
  <c r="E270" i="1"/>
  <c r="H270" i="1"/>
  <c r="J270" i="1"/>
  <c r="K270" i="1" s="1"/>
  <c r="B271" i="1"/>
  <c r="D271" i="1"/>
  <c r="E271" i="1" s="1"/>
  <c r="B272" i="1"/>
  <c r="D272" i="1"/>
  <c r="E272" i="1" s="1"/>
  <c r="B265" i="1"/>
  <c r="B263" i="1"/>
  <c r="E263" i="1"/>
  <c r="F263" i="1" s="1"/>
  <c r="H263" i="1"/>
  <c r="J263" i="1"/>
  <c r="K263" i="1" s="1"/>
  <c r="B264" i="1"/>
  <c r="D264" i="1"/>
  <c r="E264" i="1" s="1"/>
  <c r="H264" i="1"/>
  <c r="D265" i="1"/>
  <c r="E265" i="1" s="1"/>
  <c r="B259" i="1"/>
  <c r="E259" i="1"/>
  <c r="F259" i="1"/>
  <c r="H259" i="1"/>
  <c r="J259" i="1"/>
  <c r="K259" i="1" s="1"/>
  <c r="L259" i="1" s="1"/>
  <c r="B260" i="1"/>
  <c r="D260" i="1"/>
  <c r="E260" i="1" s="1"/>
  <c r="F260" i="1" s="1"/>
  <c r="H260" i="1"/>
  <c r="B261" i="1"/>
  <c r="D261" i="1"/>
  <c r="E261" i="1" s="1"/>
  <c r="B255" i="1"/>
  <c r="E255" i="1"/>
  <c r="F255" i="1" s="1"/>
  <c r="H255" i="1"/>
  <c r="J255" i="1"/>
  <c r="K255" i="1" s="1"/>
  <c r="L255" i="1" s="1"/>
  <c r="B256" i="1"/>
  <c r="D256" i="1"/>
  <c r="J256" i="1" s="1"/>
  <c r="K256" i="1" s="1"/>
  <c r="H256" i="1"/>
  <c r="B257" i="1"/>
  <c r="D257" i="1"/>
  <c r="E257" i="1" s="1"/>
  <c r="B251" i="1"/>
  <c r="E251" i="1"/>
  <c r="H251" i="1"/>
  <c r="J251" i="1"/>
  <c r="K251" i="1"/>
  <c r="L251" i="1" s="1"/>
  <c r="B252" i="1"/>
  <c r="D252" i="1"/>
  <c r="E252" i="1" s="1"/>
  <c r="F252" i="1" s="1"/>
  <c r="H252" i="1"/>
  <c r="B253" i="1"/>
  <c r="D253" i="1"/>
  <c r="E253" i="1" s="1"/>
  <c r="B247" i="1"/>
  <c r="E247" i="1"/>
  <c r="H247" i="1"/>
  <c r="J247" i="1"/>
  <c r="K247" i="1" s="1"/>
  <c r="B248" i="1"/>
  <c r="D248" i="1"/>
  <c r="E248" i="1" s="1"/>
  <c r="H248" i="1"/>
  <c r="J248" i="1"/>
  <c r="K248" i="1" s="1"/>
  <c r="B249" i="1"/>
  <c r="D249" i="1"/>
  <c r="E249" i="1" s="1"/>
  <c r="B243" i="1"/>
  <c r="E243" i="1"/>
  <c r="H243" i="1"/>
  <c r="J243" i="1"/>
  <c r="K243" i="1"/>
  <c r="B244" i="1"/>
  <c r="D244" i="1"/>
  <c r="J244" i="1" s="1"/>
  <c r="K244" i="1" s="1"/>
  <c r="H244" i="1"/>
  <c r="B245" i="1"/>
  <c r="D245" i="1"/>
  <c r="E245" i="1" s="1"/>
  <c r="B239" i="1"/>
  <c r="E239" i="1"/>
  <c r="H239" i="1"/>
  <c r="J239" i="1"/>
  <c r="K239" i="1" s="1"/>
  <c r="B240" i="1"/>
  <c r="D240" i="1"/>
  <c r="E240" i="1" s="1"/>
  <c r="H240" i="1"/>
  <c r="J240" i="1"/>
  <c r="K240" i="1" s="1"/>
  <c r="B241" i="1"/>
  <c r="D241" i="1"/>
  <c r="E241" i="1" s="1"/>
  <c r="B235" i="1"/>
  <c r="E235" i="1"/>
  <c r="H235" i="1"/>
  <c r="J235" i="1"/>
  <c r="K235" i="1" s="1"/>
  <c r="B236" i="1"/>
  <c r="D236" i="1"/>
  <c r="J236" i="1" s="1"/>
  <c r="K236" i="1" s="1"/>
  <c r="H236" i="1"/>
  <c r="B237" i="1"/>
  <c r="D237" i="1"/>
  <c r="E237" i="1" s="1"/>
  <c r="F237" i="1" s="1"/>
  <c r="B231" i="1"/>
  <c r="E231" i="1"/>
  <c r="H231" i="1"/>
  <c r="J231" i="1"/>
  <c r="K231" i="1" s="1"/>
  <c r="L231" i="1" s="1"/>
  <c r="B232" i="1"/>
  <c r="D232" i="1"/>
  <c r="E232" i="1" s="1"/>
  <c r="F232" i="1" s="1"/>
  <c r="H232" i="1"/>
  <c r="J232" i="1"/>
  <c r="K232" i="1" s="1"/>
  <c r="L232" i="1" s="1"/>
  <c r="B233" i="1"/>
  <c r="D233" i="1"/>
  <c r="E233" i="1" s="1"/>
  <c r="B217" i="1"/>
  <c r="E217" i="1"/>
  <c r="H217" i="1"/>
  <c r="J217" i="1"/>
  <c r="K217" i="1" s="1"/>
  <c r="L217" i="1" s="1"/>
  <c r="B218" i="1"/>
  <c r="D218" i="1"/>
  <c r="E218" i="1" s="1"/>
  <c r="F218" i="1" s="1"/>
  <c r="B219" i="1"/>
  <c r="D219" i="1"/>
  <c r="E219" i="1" s="1"/>
  <c r="F219" i="1" s="1"/>
  <c r="B220" i="1"/>
  <c r="E220" i="1"/>
  <c r="B215" i="1"/>
  <c r="E215" i="1"/>
  <c r="H215" i="1"/>
  <c r="J215" i="1"/>
  <c r="K215" i="1"/>
  <c r="B205" i="1"/>
  <c r="B206" i="1"/>
  <c r="B204" i="1"/>
  <c r="B208" i="1"/>
  <c r="E208" i="1"/>
  <c r="H208" i="1"/>
  <c r="J208" i="1"/>
  <c r="K208" i="1" s="1"/>
  <c r="B209" i="1"/>
  <c r="D209" i="1"/>
  <c r="E209" i="1" s="1"/>
  <c r="B210" i="1"/>
  <c r="D210" i="1"/>
  <c r="E210" i="1" s="1"/>
  <c r="E204" i="1"/>
  <c r="H204" i="1"/>
  <c r="J204" i="1"/>
  <c r="K204" i="1" s="1"/>
  <c r="L204" i="1" s="1"/>
  <c r="D205" i="1"/>
  <c r="E205" i="1" s="1"/>
  <c r="F205" i="1" s="1"/>
  <c r="D206" i="1"/>
  <c r="E206" i="1" s="1"/>
  <c r="F206" i="1" s="1"/>
  <c r="B194" i="1"/>
  <c r="E194" i="1"/>
  <c r="F194" i="1" s="1"/>
  <c r="H194" i="1"/>
  <c r="J194" i="1"/>
  <c r="K194" i="1" s="1"/>
  <c r="L194" i="1" s="1"/>
  <c r="B195" i="1"/>
  <c r="D195" i="1"/>
  <c r="E195" i="1" s="1"/>
  <c r="F195" i="1" s="1"/>
  <c r="B191" i="1"/>
  <c r="E191" i="1"/>
  <c r="H191" i="1"/>
  <c r="J191" i="1"/>
  <c r="K191" i="1" s="1"/>
  <c r="B192" i="1"/>
  <c r="D192" i="1"/>
  <c r="E192" i="1"/>
  <c r="B188" i="1"/>
  <c r="E188" i="1"/>
  <c r="F188" i="1" s="1"/>
  <c r="H188" i="1"/>
  <c r="J188" i="1"/>
  <c r="K188" i="1" s="1"/>
  <c r="L188" i="1" s="1"/>
  <c r="B189" i="1"/>
  <c r="D189" i="1"/>
  <c r="E189" i="1"/>
  <c r="B183" i="1"/>
  <c r="E183" i="1"/>
  <c r="F183" i="1" s="1"/>
  <c r="H183" i="1"/>
  <c r="J183" i="1"/>
  <c r="K183" i="1" s="1"/>
  <c r="L183" i="1" s="1"/>
  <c r="B176" i="1"/>
  <c r="E176" i="1"/>
  <c r="F176" i="1" s="1"/>
  <c r="H176" i="1"/>
  <c r="J176" i="1"/>
  <c r="K176" i="1" s="1"/>
  <c r="L176" i="1" s="1"/>
  <c r="B177" i="1"/>
  <c r="D177" i="1"/>
  <c r="E177" i="1" s="1"/>
  <c r="B178" i="1"/>
  <c r="D178" i="1"/>
  <c r="E178" i="1"/>
  <c r="B172" i="1"/>
  <c r="E172" i="1"/>
  <c r="H172" i="1"/>
  <c r="J172" i="1"/>
  <c r="K172" i="1" s="1"/>
  <c r="L172" i="1" s="1"/>
  <c r="B173" i="1"/>
  <c r="D173" i="1"/>
  <c r="E173" i="1" s="1"/>
  <c r="F173" i="1" s="1"/>
  <c r="B174" i="1"/>
  <c r="D174" i="1"/>
  <c r="E174" i="1" s="1"/>
  <c r="F174" i="1" s="1"/>
  <c r="B168" i="1"/>
  <c r="E168" i="1"/>
  <c r="F168" i="1" s="1"/>
  <c r="H168" i="1"/>
  <c r="J168" i="1"/>
  <c r="K168" i="1" s="1"/>
  <c r="L168" i="1" s="1"/>
  <c r="B169" i="1"/>
  <c r="D169" i="1"/>
  <c r="E169" i="1" s="1"/>
  <c r="F169" i="1" s="1"/>
  <c r="B170" i="1"/>
  <c r="D170" i="1"/>
  <c r="E170" i="1" s="1"/>
  <c r="B162" i="1"/>
  <c r="B160" i="1"/>
  <c r="E162" i="1"/>
  <c r="H162" i="1"/>
  <c r="J162" i="1"/>
  <c r="K162" i="1"/>
  <c r="B163" i="1"/>
  <c r="D163" i="1"/>
  <c r="E163" i="1" s="1"/>
  <c r="F163" i="1" s="1"/>
  <c r="B159" i="1"/>
  <c r="E159" i="1"/>
  <c r="F159" i="1"/>
  <c r="H159" i="1"/>
  <c r="J159" i="1"/>
  <c r="K159" i="1" s="1"/>
  <c r="L159" i="1" s="1"/>
  <c r="D160" i="1"/>
  <c r="E160" i="1"/>
  <c r="B156" i="1"/>
  <c r="E156" i="1"/>
  <c r="H156" i="1"/>
  <c r="J156" i="1"/>
  <c r="K156" i="1" s="1"/>
  <c r="B157" i="1"/>
  <c r="D157" i="1"/>
  <c r="E157" i="1"/>
  <c r="F157" i="1" s="1"/>
  <c r="B153" i="1"/>
  <c r="E153" i="1"/>
  <c r="H153" i="1"/>
  <c r="J153" i="1"/>
  <c r="K153" i="1"/>
  <c r="B154" i="1"/>
  <c r="D154" i="1"/>
  <c r="E154" i="1"/>
  <c r="F154" i="1" s="1"/>
  <c r="B148" i="1"/>
  <c r="B142" i="1"/>
  <c r="E142" i="1"/>
  <c r="H142" i="1"/>
  <c r="J142" i="1"/>
  <c r="K142" i="1" s="1"/>
  <c r="B143" i="1"/>
  <c r="D143" i="1"/>
  <c r="E143" i="1" s="1"/>
  <c r="F143" i="1" s="1"/>
  <c r="B144" i="1"/>
  <c r="D144" i="1"/>
  <c r="E144" i="1"/>
  <c r="B145" i="1"/>
  <c r="E145" i="1"/>
  <c r="F145" i="1" s="1"/>
  <c r="B146" i="1"/>
  <c r="D146" i="1"/>
  <c r="E146" i="1" s="1"/>
  <c r="F146" i="1" s="1"/>
  <c r="B147" i="1"/>
  <c r="B135" i="1"/>
  <c r="E135" i="1"/>
  <c r="H135" i="1"/>
  <c r="J135" i="1"/>
  <c r="K135" i="1" s="1"/>
  <c r="B136" i="1"/>
  <c r="D136" i="1"/>
  <c r="E136" i="1" s="1"/>
  <c r="B137" i="1"/>
  <c r="D137" i="1"/>
  <c r="E137" i="1" s="1"/>
  <c r="F137" i="1" s="1"/>
  <c r="B138" i="1"/>
  <c r="E138" i="1"/>
  <c r="B139" i="1"/>
  <c r="D139" i="1"/>
  <c r="E139" i="1" s="1"/>
  <c r="B140" i="1"/>
  <c r="B128" i="1"/>
  <c r="E128" i="1"/>
  <c r="F128" i="1" s="1"/>
  <c r="H128" i="1"/>
  <c r="J128" i="1"/>
  <c r="K128" i="1" s="1"/>
  <c r="B129" i="1"/>
  <c r="D129" i="1"/>
  <c r="E129" i="1"/>
  <c r="F129" i="1" s="1"/>
  <c r="B130" i="1"/>
  <c r="D130" i="1"/>
  <c r="E130" i="1"/>
  <c r="F130" i="1" s="1"/>
  <c r="B131" i="1"/>
  <c r="E131" i="1"/>
  <c r="B132" i="1"/>
  <c r="D132" i="1"/>
  <c r="D133" i="1" s="1"/>
  <c r="E133" i="1" s="1"/>
  <c r="B133" i="1"/>
  <c r="B122" i="1"/>
  <c r="E122" i="1"/>
  <c r="F122" i="1" s="1"/>
  <c r="H122" i="1"/>
  <c r="J122" i="1"/>
  <c r="K122" i="1" s="1"/>
  <c r="L122" i="1" s="1"/>
  <c r="B123" i="1"/>
  <c r="D123" i="1"/>
  <c r="E123" i="1" s="1"/>
  <c r="F123" i="1" s="1"/>
  <c r="B124" i="1"/>
  <c r="D124" i="1"/>
  <c r="E124" i="1" s="1"/>
  <c r="B125" i="1"/>
  <c r="E125" i="1"/>
  <c r="B126" i="1"/>
  <c r="D126" i="1"/>
  <c r="E126" i="1" s="1"/>
  <c r="F126" i="1" s="1"/>
  <c r="B116" i="1"/>
  <c r="E116" i="1"/>
  <c r="H116" i="1"/>
  <c r="J116" i="1"/>
  <c r="K116" i="1" s="1"/>
  <c r="L116" i="1" s="1"/>
  <c r="B117" i="1"/>
  <c r="D117" i="1"/>
  <c r="E117" i="1" s="1"/>
  <c r="B118" i="1"/>
  <c r="D118" i="1"/>
  <c r="E118" i="1"/>
  <c r="B119" i="1"/>
  <c r="E119" i="1"/>
  <c r="F119" i="1" s="1"/>
  <c r="B120" i="1"/>
  <c r="D120" i="1"/>
  <c r="E120" i="1" s="1"/>
  <c r="F120" i="1" s="1"/>
  <c r="B110" i="1"/>
  <c r="E110" i="1"/>
  <c r="F110" i="1" s="1"/>
  <c r="H110" i="1"/>
  <c r="J110" i="1"/>
  <c r="K110" i="1" s="1"/>
  <c r="L110" i="1" s="1"/>
  <c r="B111" i="1"/>
  <c r="D111" i="1"/>
  <c r="E111" i="1"/>
  <c r="F111" i="1" s="1"/>
  <c r="B112" i="1"/>
  <c r="D112" i="1"/>
  <c r="E112" i="1" s="1"/>
  <c r="B113" i="1"/>
  <c r="E113" i="1"/>
  <c r="F113" i="1" s="1"/>
  <c r="B114" i="1"/>
  <c r="D114" i="1"/>
  <c r="E114" i="1" s="1"/>
  <c r="F114" i="1" s="1"/>
  <c r="B103" i="1"/>
  <c r="E103" i="1"/>
  <c r="H103" i="1"/>
  <c r="J103" i="1"/>
  <c r="K103" i="1" s="1"/>
  <c r="B104" i="1"/>
  <c r="D104" i="1"/>
  <c r="E104" i="1" s="1"/>
  <c r="B105" i="1"/>
  <c r="D105" i="1"/>
  <c r="E105" i="1" s="1"/>
  <c r="F105" i="1" s="1"/>
  <c r="B106" i="1"/>
  <c r="E106" i="1"/>
  <c r="F106" i="1"/>
  <c r="B107" i="1"/>
  <c r="D107" i="1"/>
  <c r="E107" i="1" s="1"/>
  <c r="F107" i="1" s="1"/>
  <c r="B108" i="1"/>
  <c r="B98" i="1"/>
  <c r="E98" i="1"/>
  <c r="H98" i="1"/>
  <c r="J98" i="1"/>
  <c r="K98" i="1"/>
  <c r="B99" i="1"/>
  <c r="D99" i="1"/>
  <c r="E99" i="1" s="1"/>
  <c r="F99" i="1" s="1"/>
  <c r="B100" i="1"/>
  <c r="D100" i="1"/>
  <c r="E100" i="1"/>
  <c r="B101" i="1"/>
  <c r="E101" i="1"/>
  <c r="B91" i="1"/>
  <c r="E91" i="1"/>
  <c r="H91" i="1"/>
  <c r="J91" i="1"/>
  <c r="K91" i="1" s="1"/>
  <c r="B92" i="1"/>
  <c r="D92" i="1"/>
  <c r="E92" i="1" s="1"/>
  <c r="B93" i="1"/>
  <c r="D93" i="1"/>
  <c r="E93" i="1"/>
  <c r="B94" i="1"/>
  <c r="E94" i="1"/>
  <c r="B95" i="1"/>
  <c r="D95" i="1"/>
  <c r="E95" i="1" s="1"/>
  <c r="F95" i="1" s="1"/>
  <c r="B96" i="1"/>
  <c r="B87" i="1"/>
  <c r="E87" i="1"/>
  <c r="H87" i="1"/>
  <c r="J87" i="1"/>
  <c r="K87" i="1"/>
  <c r="L87" i="1" s="1"/>
  <c r="B88" i="1"/>
  <c r="D88" i="1"/>
  <c r="E88" i="1" s="1"/>
  <c r="F88" i="1" s="1"/>
  <c r="B89" i="1"/>
  <c r="D89" i="1"/>
  <c r="E89" i="1" s="1"/>
  <c r="F89" i="1" s="1"/>
  <c r="B82" i="1"/>
  <c r="E82" i="1"/>
  <c r="F82" i="1" s="1"/>
  <c r="H82" i="1"/>
  <c r="J82" i="1"/>
  <c r="K82" i="1" s="1"/>
  <c r="L82" i="1" s="1"/>
  <c r="B83" i="1"/>
  <c r="D83" i="1"/>
  <c r="E83" i="1" s="1"/>
  <c r="F83" i="1" s="1"/>
  <c r="B84" i="1"/>
  <c r="D84" i="1"/>
  <c r="E84" i="1" s="1"/>
  <c r="B85" i="1"/>
  <c r="E85" i="1"/>
  <c r="F85" i="1" s="1"/>
  <c r="B80" i="1"/>
  <c r="B75" i="1"/>
  <c r="E75" i="1"/>
  <c r="H75" i="1"/>
  <c r="J75" i="1"/>
  <c r="K75" i="1" s="1"/>
  <c r="L75" i="1" s="1"/>
  <c r="B76" i="1"/>
  <c r="D76" i="1"/>
  <c r="E76" i="1"/>
  <c r="F76" i="1" s="1"/>
  <c r="B77" i="1"/>
  <c r="D77" i="1"/>
  <c r="E77" i="1"/>
  <c r="B78" i="1"/>
  <c r="E78" i="1"/>
  <c r="F78" i="1" s="1"/>
  <c r="B79" i="1"/>
  <c r="D79" i="1"/>
  <c r="D80" i="1" s="1"/>
  <c r="E80" i="1" s="1"/>
  <c r="D73" i="1"/>
  <c r="E73" i="1" s="1"/>
  <c r="B73" i="1"/>
  <c r="D72" i="1"/>
  <c r="E72" i="1" s="1"/>
  <c r="B72" i="1"/>
  <c r="J71" i="1"/>
  <c r="K71" i="1" s="1"/>
  <c r="H71" i="1"/>
  <c r="E71" i="1"/>
  <c r="B71" i="1"/>
  <c r="B68" i="1"/>
  <c r="E68" i="1"/>
  <c r="F68" i="1" s="1"/>
  <c r="H68" i="1"/>
  <c r="J68" i="1"/>
  <c r="K68" i="1" s="1"/>
  <c r="L68" i="1" s="1"/>
  <c r="B69" i="1"/>
  <c r="D69" i="1"/>
  <c r="E69" i="1" s="1"/>
  <c r="F69" i="1" s="1"/>
  <c r="B65" i="1"/>
  <c r="E65" i="1"/>
  <c r="H65" i="1"/>
  <c r="J65" i="1"/>
  <c r="K65" i="1" s="1"/>
  <c r="B66" i="1"/>
  <c r="D66" i="1"/>
  <c r="E66" i="1"/>
  <c r="F66" i="1" s="1"/>
  <c r="B60" i="1"/>
  <c r="E60" i="1"/>
  <c r="F60" i="1" s="1"/>
  <c r="H60" i="1"/>
  <c r="J60" i="1"/>
  <c r="K60" i="1" s="1"/>
  <c r="L60" i="1" s="1"/>
  <c r="B61" i="1"/>
  <c r="D61" i="1"/>
  <c r="E61" i="1"/>
  <c r="F61" i="1" s="1"/>
  <c r="B62" i="1"/>
  <c r="D62" i="1"/>
  <c r="E62" i="1" s="1"/>
  <c r="F62" i="1" s="1"/>
  <c r="B63" i="1"/>
  <c r="E63" i="1"/>
  <c r="F63" i="1" s="1"/>
  <c r="B19" i="1"/>
  <c r="B52" i="1"/>
  <c r="E52" i="1"/>
  <c r="H52" i="1"/>
  <c r="J52" i="1"/>
  <c r="K52" i="1" s="1"/>
  <c r="L52" i="1" s="1"/>
  <c r="B53" i="1"/>
  <c r="D53" i="1"/>
  <c r="E53" i="1" s="1"/>
  <c r="F53" i="1" s="1"/>
  <c r="H53" i="1"/>
  <c r="J53" i="1"/>
  <c r="K53" i="1" s="1"/>
  <c r="L53" i="1" s="1"/>
  <c r="B54" i="1"/>
  <c r="D54" i="1"/>
  <c r="E54" i="1" s="1"/>
  <c r="B55" i="1"/>
  <c r="E55" i="1"/>
  <c r="B46" i="1"/>
  <c r="E46" i="1"/>
  <c r="H46" i="1"/>
  <c r="J46" i="1"/>
  <c r="K46" i="1" s="1"/>
  <c r="L46" i="1" s="1"/>
  <c r="B47" i="1"/>
  <c r="D47" i="1"/>
  <c r="E47" i="1" s="1"/>
  <c r="F47" i="1" s="1"/>
  <c r="H47" i="1"/>
  <c r="J47" i="1"/>
  <c r="K47" i="1" s="1"/>
  <c r="L47" i="1" s="1"/>
  <c r="B48" i="1"/>
  <c r="D48" i="1"/>
  <c r="E48" i="1" s="1"/>
  <c r="F48" i="1" s="1"/>
  <c r="B49" i="1"/>
  <c r="E49" i="1"/>
  <c r="B50" i="1"/>
  <c r="D50" i="1"/>
  <c r="E50" i="1"/>
  <c r="F50" i="1" s="1"/>
  <c r="B43" i="1"/>
  <c r="E43" i="1"/>
  <c r="H43" i="1"/>
  <c r="J43" i="1"/>
  <c r="K43" i="1" s="1"/>
  <c r="L43" i="1" s="1"/>
  <c r="B44" i="1"/>
  <c r="D44" i="1"/>
  <c r="E44" i="1" s="1"/>
  <c r="F44" i="1" s="1"/>
  <c r="H44" i="1"/>
  <c r="B38" i="1"/>
  <c r="E38" i="1"/>
  <c r="F38" i="1" s="1"/>
  <c r="H38" i="1"/>
  <c r="J38" i="1"/>
  <c r="K38" i="1" s="1"/>
  <c r="L38" i="1" s="1"/>
  <c r="B39" i="1"/>
  <c r="D39" i="1"/>
  <c r="E39" i="1" s="1"/>
  <c r="H39" i="1"/>
  <c r="J39" i="1"/>
  <c r="K39" i="1"/>
  <c r="B40" i="1"/>
  <c r="D40" i="1"/>
  <c r="E40" i="1" s="1"/>
  <c r="F40" i="1" s="1"/>
  <c r="B41" i="1"/>
  <c r="E41" i="1"/>
  <c r="F41" i="1" s="1"/>
  <c r="B32" i="1"/>
  <c r="E32" i="1"/>
  <c r="H32" i="1"/>
  <c r="J32" i="1"/>
  <c r="K32" i="1" s="1"/>
  <c r="B33" i="1"/>
  <c r="D33" i="1"/>
  <c r="E33" i="1"/>
  <c r="H33" i="1"/>
  <c r="J33" i="1"/>
  <c r="K33" i="1" s="1"/>
  <c r="L33" i="1" s="1"/>
  <c r="B34" i="1"/>
  <c r="D34" i="1"/>
  <c r="E34" i="1" s="1"/>
  <c r="F34" i="1" s="1"/>
  <c r="B35" i="1"/>
  <c r="E35" i="1"/>
  <c r="B36" i="1"/>
  <c r="D36" i="1"/>
  <c r="E36" i="1" s="1"/>
  <c r="F36" i="1" s="1"/>
  <c r="B28" i="1"/>
  <c r="E28" i="1"/>
  <c r="F28" i="1"/>
  <c r="H28" i="1"/>
  <c r="J28" i="1"/>
  <c r="K28" i="1"/>
  <c r="B29" i="1"/>
  <c r="D29" i="1"/>
  <c r="J29" i="1" s="1"/>
  <c r="K29" i="1" s="1"/>
  <c r="H29" i="1"/>
  <c r="B30" i="1"/>
  <c r="D30" i="1"/>
  <c r="E30" i="1" s="1"/>
  <c r="B23" i="1"/>
  <c r="E23" i="1"/>
  <c r="F23" i="1" s="1"/>
  <c r="H23" i="1"/>
  <c r="J23" i="1"/>
  <c r="K23" i="1" s="1"/>
  <c r="B24" i="1"/>
  <c r="D24" i="1"/>
  <c r="E24" i="1" s="1"/>
  <c r="F24" i="1" s="1"/>
  <c r="H24" i="1"/>
  <c r="J24" i="1"/>
  <c r="K24" i="1" s="1"/>
  <c r="B25" i="1"/>
  <c r="D25" i="1"/>
  <c r="E25" i="1" s="1"/>
  <c r="B26" i="1"/>
  <c r="E26" i="1"/>
  <c r="B17" i="1"/>
  <c r="E17" i="1"/>
  <c r="H17" i="1"/>
  <c r="J17" i="1"/>
  <c r="K17" i="1" s="1"/>
  <c r="B18" i="1"/>
  <c r="D18" i="1"/>
  <c r="E18" i="1" s="1"/>
  <c r="F18" i="1" s="1"/>
  <c r="H18" i="1"/>
  <c r="J18" i="1"/>
  <c r="K18" i="1" s="1"/>
  <c r="D19" i="1"/>
  <c r="E19" i="1"/>
  <c r="F19" i="1"/>
  <c r="B20" i="1"/>
  <c r="E20" i="1"/>
  <c r="F20" i="1" s="1"/>
  <c r="B21" i="1"/>
  <c r="D21" i="1"/>
  <c r="E21" i="1" s="1"/>
  <c r="H11" i="1"/>
  <c r="J5" i="1"/>
  <c r="K5" i="1" s="1"/>
  <c r="H5" i="1"/>
  <c r="B6" i="1"/>
  <c r="B7" i="1"/>
  <c r="E7" i="1"/>
  <c r="B8" i="1"/>
  <c r="D8" i="1"/>
  <c r="E8" i="1" s="1"/>
  <c r="D12" i="1"/>
  <c r="E12" i="1" s="1"/>
  <c r="B12" i="1"/>
  <c r="D11" i="1"/>
  <c r="B11" i="1"/>
  <c r="J10" i="1"/>
  <c r="K10" i="1" s="1"/>
  <c r="H10" i="1"/>
  <c r="E10" i="1"/>
  <c r="B10" i="1"/>
  <c r="D6" i="1"/>
  <c r="E6" i="1" s="1"/>
  <c r="D5" i="1"/>
  <c r="E5" i="1" s="1"/>
  <c r="B5" i="1"/>
  <c r="J4" i="1"/>
  <c r="K4" i="1" s="1"/>
  <c r="H4" i="1"/>
  <c r="E4" i="1"/>
  <c r="B4" i="1"/>
  <c r="F1116" i="1" l="1"/>
  <c r="L1116" i="1"/>
  <c r="F1117" i="1"/>
  <c r="F1118" i="1"/>
  <c r="F1113" i="1"/>
  <c r="L1113" i="1"/>
  <c r="F1114" i="1"/>
  <c r="F1115" i="1"/>
  <c r="F1104" i="1"/>
  <c r="L1104" i="1"/>
  <c r="F1105" i="1"/>
  <c r="F1106" i="1"/>
  <c r="F1107" i="1"/>
  <c r="L1107" i="1"/>
  <c r="F1108" i="1"/>
  <c r="F1109" i="1"/>
  <c r="F1110" i="1"/>
  <c r="L1110" i="1"/>
  <c r="F1111" i="1"/>
  <c r="F1112" i="1"/>
  <c r="F1096" i="1"/>
  <c r="L1096" i="1"/>
  <c r="F1097" i="1"/>
  <c r="F1098" i="1"/>
  <c r="F1093" i="1"/>
  <c r="L1093" i="1"/>
  <c r="F1094" i="1"/>
  <c r="F1095" i="1"/>
  <c r="F1090" i="1"/>
  <c r="L1090" i="1"/>
  <c r="F1091" i="1"/>
  <c r="F1092" i="1"/>
  <c r="F222" i="1"/>
  <c r="L222" i="1"/>
  <c r="F223" i="1"/>
  <c r="F224" i="1"/>
  <c r="F225" i="1"/>
  <c r="L29" i="1"/>
  <c r="F43" i="1"/>
  <c r="F46" i="1"/>
  <c r="F52" i="1"/>
  <c r="F75" i="1"/>
  <c r="F131" i="1"/>
  <c r="L162" i="1"/>
  <c r="F191" i="1"/>
  <c r="F208" i="1"/>
  <c r="F231" i="1"/>
  <c r="F235" i="1"/>
  <c r="F239" i="1"/>
  <c r="L256" i="1"/>
  <c r="F289" i="1"/>
  <c r="F308" i="1"/>
  <c r="F335" i="1"/>
  <c r="F360" i="1"/>
  <c r="F845" i="1"/>
  <c r="F860" i="1"/>
  <c r="F863" i="1"/>
  <c r="L880" i="1"/>
  <c r="F883" i="1"/>
  <c r="F879" i="1"/>
  <c r="F900" i="1"/>
  <c r="F1081" i="1"/>
  <c r="L235" i="1"/>
  <c r="F294" i="1"/>
  <c r="L833" i="1"/>
  <c r="F65" i="1"/>
  <c r="F376" i="1"/>
  <c r="L28" i="1"/>
  <c r="L98" i="1"/>
  <c r="F144" i="1"/>
  <c r="F189" i="1"/>
  <c r="L17" i="1"/>
  <c r="F87" i="1"/>
  <c r="F156" i="1"/>
  <c r="F249" i="1"/>
  <c r="F341" i="1"/>
  <c r="F386" i="1"/>
  <c r="F833" i="1"/>
  <c r="F160" i="1"/>
  <c r="L297" i="1"/>
  <c r="L128" i="1"/>
  <c r="F210" i="1"/>
  <c r="L248" i="1"/>
  <c r="F281" i="1"/>
  <c r="F303" i="1"/>
  <c r="L385" i="1"/>
  <c r="F824" i="1"/>
  <c r="L832" i="1"/>
  <c r="F312" i="1"/>
  <c r="F26" i="1"/>
  <c r="F39" i="1"/>
  <c r="F209" i="1"/>
  <c r="F217" i="1"/>
  <c r="F248" i="1"/>
  <c r="L287" i="1"/>
  <c r="F340" i="1"/>
  <c r="F385" i="1"/>
  <c r="L864" i="1"/>
  <c r="F869" i="1"/>
  <c r="F7" i="1"/>
  <c r="F25" i="1"/>
  <c r="F94" i="1"/>
  <c r="L208" i="1"/>
  <c r="M208" i="1" s="1"/>
  <c r="L247" i="1"/>
  <c r="F287" i="1"/>
  <c r="F311" i="1"/>
  <c r="F318" i="1"/>
  <c r="F348" i="1"/>
  <c r="F391" i="1"/>
  <c r="L825" i="1"/>
  <c r="F864" i="1"/>
  <c r="F1078" i="1"/>
  <c r="F93" i="1"/>
  <c r="F192" i="1"/>
  <c r="F35" i="1"/>
  <c r="F138" i="1"/>
  <c r="F172" i="1"/>
  <c r="F247" i="1"/>
  <c r="F271" i="1"/>
  <c r="F292" i="1"/>
  <c r="L310" i="1"/>
  <c r="F347" i="1"/>
  <c r="F398" i="1"/>
  <c r="L849" i="1"/>
  <c r="F854" i="1"/>
  <c r="L863" i="1"/>
  <c r="L39" i="1"/>
  <c r="M38" i="1" s="1"/>
  <c r="F49" i="1"/>
  <c r="F253" i="1"/>
  <c r="J260" i="1"/>
  <c r="K260" i="1" s="1"/>
  <c r="L260" i="1" s="1"/>
  <c r="L270" i="1"/>
  <c r="F310" i="1"/>
  <c r="F346" i="1"/>
  <c r="F367" i="1"/>
  <c r="F849" i="1"/>
  <c r="L889" i="1"/>
  <c r="F1079" i="1"/>
  <c r="J44" i="1"/>
  <c r="K44" i="1" s="1"/>
  <c r="L44" i="1" s="1"/>
  <c r="F290" i="1"/>
  <c r="F21" i="1"/>
  <c r="L23" i="1"/>
  <c r="F104" i="1"/>
  <c r="F136" i="1"/>
  <c r="J252" i="1"/>
  <c r="K252" i="1" s="1"/>
  <c r="L252" i="1" s="1"/>
  <c r="F270" i="1"/>
  <c r="F300" i="1"/>
  <c r="L345" i="1"/>
  <c r="F396" i="1"/>
  <c r="F413" i="1"/>
  <c r="L848" i="1"/>
  <c r="L867" i="1"/>
  <c r="F876" i="1"/>
  <c r="F1080" i="1"/>
  <c r="F118" i="1"/>
  <c r="L153" i="1"/>
  <c r="L215" i="1"/>
  <c r="M416" i="1"/>
  <c r="L135" i="1"/>
  <c r="F162" i="1"/>
  <c r="F276" i="1"/>
  <c r="E307" i="1"/>
  <c r="F307" i="1" s="1"/>
  <c r="F345" i="1"/>
  <c r="F395" i="1"/>
  <c r="L403" i="1"/>
  <c r="F840" i="1"/>
  <c r="F867" i="1"/>
  <c r="L875" i="1"/>
  <c r="F101" i="1"/>
  <c r="F103" i="1"/>
  <c r="F117" i="1"/>
  <c r="F135" i="1"/>
  <c r="F153" i="1"/>
  <c r="E244" i="1"/>
  <c r="F244" i="1" s="1"/>
  <c r="F275" i="1"/>
  <c r="F403" i="1"/>
  <c r="L828" i="1"/>
  <c r="L866" i="1"/>
  <c r="F875" i="1"/>
  <c r="M875" i="1" s="1"/>
  <c r="F1082" i="1"/>
  <c r="L274" i="1"/>
  <c r="F306" i="1"/>
  <c r="F408" i="1"/>
  <c r="M407" i="1" s="1"/>
  <c r="F828" i="1"/>
  <c r="L879" i="1"/>
  <c r="F77" i="1"/>
  <c r="L243" i="1"/>
  <c r="M419" i="1"/>
  <c r="F1083" i="1"/>
  <c r="E29" i="1"/>
  <c r="F29" i="1" s="1"/>
  <c r="F116" i="1"/>
  <c r="L294" i="1"/>
  <c r="F314" i="1"/>
  <c r="F326" i="1"/>
  <c r="F365" i="1"/>
  <c r="L834" i="1"/>
  <c r="F1084" i="1"/>
  <c r="L1078" i="1"/>
  <c r="M863" i="1"/>
  <c r="M300" i="1"/>
  <c r="D147" i="1"/>
  <c r="F245" i="1"/>
  <c r="L263" i="1"/>
  <c r="F274" i="1"/>
  <c r="F342" i="1"/>
  <c r="F371" i="1"/>
  <c r="L824" i="1"/>
  <c r="L857" i="1"/>
  <c r="F54" i="1"/>
  <c r="L24" i="1"/>
  <c r="F84" i="1"/>
  <c r="D96" i="1"/>
  <c r="E96" i="1" s="1"/>
  <c r="F96" i="1" s="1"/>
  <c r="L103" i="1"/>
  <c r="F220" i="1"/>
  <c r="F352" i="1"/>
  <c r="L361" i="1"/>
  <c r="L390" i="1"/>
  <c r="M896" i="1"/>
  <c r="L370" i="1"/>
  <c r="F295" i="1"/>
  <c r="F852" i="1"/>
  <c r="F178" i="1"/>
  <c r="F261" i="1"/>
  <c r="L281" i="1"/>
  <c r="F333" i="1"/>
  <c r="L340" i="1"/>
  <c r="F390" i="1"/>
  <c r="F410" i="1"/>
  <c r="M410" i="1" s="1"/>
  <c r="L851" i="1"/>
  <c r="M851" i="1" s="1"/>
  <c r="L846" i="1"/>
  <c r="L861" i="1"/>
  <c r="L888" i="1"/>
  <c r="M898" i="1"/>
  <c r="F139" i="1"/>
  <c r="F170" i="1"/>
  <c r="F177" i="1"/>
  <c r="L236" i="1"/>
  <c r="L244" i="1"/>
  <c r="F272" i="1"/>
  <c r="L332" i="1"/>
  <c r="F404" i="1"/>
  <c r="F414" i="1"/>
  <c r="F785" i="1"/>
  <c r="L65" i="1"/>
  <c r="F98" i="1"/>
  <c r="L156" i="1"/>
  <c r="M156" i="1" s="1"/>
  <c r="L191" i="1"/>
  <c r="F298" i="1"/>
  <c r="F305" i="1"/>
  <c r="F315" i="1"/>
  <c r="F350" i="1"/>
  <c r="M350" i="1" s="1"/>
  <c r="L413" i="1"/>
  <c r="L826" i="1"/>
  <c r="F846" i="1"/>
  <c r="F861" i="1"/>
  <c r="F866" i="1"/>
  <c r="F1070" i="1"/>
  <c r="L18" i="1"/>
  <c r="F30" i="1"/>
  <c r="F112" i="1"/>
  <c r="M110" i="1" s="1"/>
  <c r="E132" i="1"/>
  <c r="F132" i="1" s="1"/>
  <c r="F304" i="1"/>
  <c r="F323" i="1"/>
  <c r="M323" i="1" s="1"/>
  <c r="F388" i="1"/>
  <c r="L840" i="1"/>
  <c r="L845" i="1"/>
  <c r="L860" i="1"/>
  <c r="L900" i="1"/>
  <c r="M900" i="1" s="1"/>
  <c r="F133" i="1"/>
  <c r="D108" i="1"/>
  <c r="E108" i="1" s="1"/>
  <c r="F108" i="1" s="1"/>
  <c r="F387" i="1"/>
  <c r="F92" i="1"/>
  <c r="F243" i="1"/>
  <c r="M243" i="1" s="1"/>
  <c r="L303" i="1"/>
  <c r="F327" i="1"/>
  <c r="M326" i="1" s="1"/>
  <c r="F363" i="1"/>
  <c r="M363" i="1" s="1"/>
  <c r="L393" i="1"/>
  <c r="M393" i="1" s="1"/>
  <c r="F855" i="1"/>
  <c r="F870" i="1"/>
  <c r="F1071" i="1"/>
  <c r="F33" i="1"/>
  <c r="F337" i="1"/>
  <c r="F357" i="1"/>
  <c r="L91" i="1"/>
  <c r="L142" i="1"/>
  <c r="F233" i="1"/>
  <c r="M231" i="1" s="1"/>
  <c r="F241" i="1"/>
  <c r="F297" i="1"/>
  <c r="F368" i="1"/>
  <c r="L854" i="1"/>
  <c r="L869" i="1"/>
  <c r="F1072" i="1"/>
  <c r="L32" i="1"/>
  <c r="F91" i="1"/>
  <c r="F142" i="1"/>
  <c r="F204" i="1"/>
  <c r="M204" i="1" s="1"/>
  <c r="L240" i="1"/>
  <c r="F251" i="1"/>
  <c r="M251" i="1" s="1"/>
  <c r="F291" i="1"/>
  <c r="F336" i="1"/>
  <c r="L356" i="1"/>
  <c r="L367" i="1"/>
  <c r="F375" i="1"/>
  <c r="L881" i="1"/>
  <c r="F1073" i="1"/>
  <c r="F8" i="1"/>
  <c r="F17" i="1"/>
  <c r="F32" i="1"/>
  <c r="F240" i="1"/>
  <c r="F257" i="1"/>
  <c r="L335" i="1"/>
  <c r="F356" i="1"/>
  <c r="F380" i="1"/>
  <c r="F1074" i="1"/>
  <c r="M188" i="1"/>
  <c r="F125" i="1"/>
  <c r="M162" i="1"/>
  <c r="L239" i="1"/>
  <c r="F265" i="1"/>
  <c r="F330" i="1"/>
  <c r="M329" i="1" s="1"/>
  <c r="L360" i="1"/>
  <c r="F373" i="1"/>
  <c r="L379" i="1"/>
  <c r="F880" i="1"/>
  <c r="F1075" i="1"/>
  <c r="F100" i="1"/>
  <c r="F124" i="1"/>
  <c r="F55" i="1"/>
  <c r="F215" i="1"/>
  <c r="F264" i="1"/>
  <c r="L289" i="1"/>
  <c r="F343" i="1"/>
  <c r="F372" i="1"/>
  <c r="F379" i="1"/>
  <c r="F825" i="1"/>
  <c r="F848" i="1"/>
  <c r="M848" i="1" s="1"/>
  <c r="F858" i="1"/>
  <c r="M857" i="1" s="1"/>
  <c r="L894" i="1"/>
  <c r="F1076" i="1"/>
  <c r="L1070" i="1"/>
  <c r="M294" i="1"/>
  <c r="M191" i="1"/>
  <c r="F80" i="1"/>
  <c r="E256" i="1"/>
  <c r="F256" i="1" s="1"/>
  <c r="M255" i="1" s="1"/>
  <c r="D140" i="1"/>
  <c r="E140" i="1" s="1"/>
  <c r="F140" i="1" s="1"/>
  <c r="E236" i="1"/>
  <c r="F236" i="1" s="1"/>
  <c r="F779" i="1"/>
  <c r="M382" i="1"/>
  <c r="F782" i="1"/>
  <c r="L902" i="1"/>
  <c r="M902" i="1" s="1"/>
  <c r="M194" i="1"/>
  <c r="J264" i="1"/>
  <c r="K264" i="1" s="1"/>
  <c r="L264" i="1" s="1"/>
  <c r="F776" i="1"/>
  <c r="F1068" i="1"/>
  <c r="M159" i="1"/>
  <c r="F1067" i="1"/>
  <c r="E79" i="1"/>
  <c r="F79" i="1" s="1"/>
  <c r="F1066" i="1"/>
  <c r="F1062" i="1"/>
  <c r="F1065" i="1"/>
  <c r="F1064" i="1"/>
  <c r="F1063" i="1"/>
  <c r="F1054" i="1"/>
  <c r="L1054" i="1"/>
  <c r="F1055" i="1"/>
  <c r="L1055" i="1"/>
  <c r="F1056" i="1"/>
  <c r="F1057" i="1"/>
  <c r="F1049" i="1"/>
  <c r="L1049" i="1"/>
  <c r="F1050" i="1"/>
  <c r="L1050" i="1"/>
  <c r="F1051" i="1"/>
  <c r="F1052" i="1"/>
  <c r="F1044" i="1"/>
  <c r="L1044" i="1"/>
  <c r="F1045" i="1"/>
  <c r="L1045" i="1"/>
  <c r="F1046" i="1"/>
  <c r="F1047" i="1"/>
  <c r="F1039" i="1"/>
  <c r="L1039" i="1"/>
  <c r="F1040" i="1"/>
  <c r="L1040" i="1"/>
  <c r="F1041" i="1"/>
  <c r="F1042" i="1"/>
  <c r="F1034" i="1"/>
  <c r="L1034" i="1"/>
  <c r="F1035" i="1"/>
  <c r="L1035" i="1"/>
  <c r="F1036" i="1"/>
  <c r="F1037" i="1"/>
  <c r="F1029" i="1"/>
  <c r="L1029" i="1"/>
  <c r="F1030" i="1"/>
  <c r="L1030" i="1"/>
  <c r="F1031" i="1"/>
  <c r="F1032" i="1"/>
  <c r="F1024" i="1"/>
  <c r="L1024" i="1"/>
  <c r="F1025" i="1"/>
  <c r="L1025" i="1"/>
  <c r="F1026" i="1"/>
  <c r="F1027" i="1"/>
  <c r="F1019" i="1"/>
  <c r="L1019" i="1"/>
  <c r="F1020" i="1"/>
  <c r="L1020" i="1"/>
  <c r="F1021" i="1"/>
  <c r="F1022" i="1"/>
  <c r="F1014" i="1"/>
  <c r="L1014" i="1"/>
  <c r="F1015" i="1"/>
  <c r="L1015" i="1"/>
  <c r="F1016" i="1"/>
  <c r="F1017" i="1"/>
  <c r="F1009" i="1"/>
  <c r="L1009" i="1"/>
  <c r="F1010" i="1"/>
  <c r="L1010" i="1"/>
  <c r="F1011" i="1"/>
  <c r="F1012" i="1"/>
  <c r="F1004" i="1"/>
  <c r="L1004" i="1"/>
  <c r="F1005" i="1"/>
  <c r="L1005" i="1"/>
  <c r="F1006" i="1"/>
  <c r="F1007" i="1"/>
  <c r="F999" i="1"/>
  <c r="L999" i="1"/>
  <c r="F1000" i="1"/>
  <c r="L1000" i="1"/>
  <c r="F1001" i="1"/>
  <c r="F1002" i="1"/>
  <c r="F994" i="1"/>
  <c r="L994" i="1"/>
  <c r="F995" i="1"/>
  <c r="L995" i="1"/>
  <c r="F996" i="1"/>
  <c r="F997" i="1"/>
  <c r="F989" i="1"/>
  <c r="L989" i="1"/>
  <c r="F990" i="1"/>
  <c r="L990" i="1"/>
  <c r="F991" i="1"/>
  <c r="F992" i="1"/>
  <c r="F984" i="1"/>
  <c r="L984" i="1"/>
  <c r="F985" i="1"/>
  <c r="L985" i="1"/>
  <c r="F986" i="1"/>
  <c r="F987" i="1"/>
  <c r="F979" i="1"/>
  <c r="L979" i="1"/>
  <c r="F980" i="1"/>
  <c r="L980" i="1"/>
  <c r="F981" i="1"/>
  <c r="F982" i="1"/>
  <c r="F973" i="1"/>
  <c r="L973" i="1"/>
  <c r="F974" i="1"/>
  <c r="L974" i="1"/>
  <c r="F975" i="1"/>
  <c r="F976" i="1"/>
  <c r="F968" i="1"/>
  <c r="L968" i="1"/>
  <c r="F969" i="1"/>
  <c r="L969" i="1"/>
  <c r="F970" i="1"/>
  <c r="F971" i="1"/>
  <c r="F963" i="1"/>
  <c r="L963" i="1"/>
  <c r="F964" i="1"/>
  <c r="L964" i="1"/>
  <c r="F965" i="1"/>
  <c r="F966" i="1"/>
  <c r="F958" i="1"/>
  <c r="L958" i="1"/>
  <c r="F959" i="1"/>
  <c r="L959" i="1"/>
  <c r="F960" i="1"/>
  <c r="F961" i="1"/>
  <c r="F952" i="1"/>
  <c r="L952" i="1"/>
  <c r="F953" i="1"/>
  <c r="L953" i="1"/>
  <c r="F954" i="1"/>
  <c r="F955" i="1"/>
  <c r="F947" i="1"/>
  <c r="L947" i="1"/>
  <c r="F948" i="1"/>
  <c r="L948" i="1"/>
  <c r="F949" i="1"/>
  <c r="F950" i="1"/>
  <c r="F894" i="1"/>
  <c r="F907" i="1"/>
  <c r="F940" i="1"/>
  <c r="F939" i="1"/>
  <c r="F938" i="1"/>
  <c r="F937" i="1"/>
  <c r="F935" i="1"/>
  <c r="F934" i="1"/>
  <c r="F933" i="1"/>
  <c r="F932" i="1"/>
  <c r="F930" i="1"/>
  <c r="F929" i="1"/>
  <c r="F928" i="1"/>
  <c r="F927" i="1"/>
  <c r="F925" i="1"/>
  <c r="F924" i="1"/>
  <c r="F923" i="1"/>
  <c r="F922" i="1"/>
  <c r="F920" i="1"/>
  <c r="F919" i="1"/>
  <c r="F918" i="1"/>
  <c r="F917" i="1"/>
  <c r="F915" i="1"/>
  <c r="F914" i="1"/>
  <c r="F913" i="1"/>
  <c r="F912" i="1"/>
  <c r="F910" i="1"/>
  <c r="F909" i="1"/>
  <c r="F908" i="1"/>
  <c r="L907" i="1"/>
  <c r="L938" i="1"/>
  <c r="L937" i="1"/>
  <c r="L933" i="1"/>
  <c r="L932" i="1"/>
  <c r="L928" i="1"/>
  <c r="L927" i="1"/>
  <c r="L923" i="1"/>
  <c r="L922" i="1"/>
  <c r="L918" i="1"/>
  <c r="L917" i="1"/>
  <c r="L913" i="1"/>
  <c r="L912" i="1"/>
  <c r="L908" i="1"/>
  <c r="E198" i="1"/>
  <c r="D199" i="1"/>
  <c r="E199" i="1" s="1"/>
  <c r="F199" i="1" s="1"/>
  <c r="L197" i="1"/>
  <c r="F197" i="1"/>
  <c r="F198" i="1"/>
  <c r="M887" i="1"/>
  <c r="M883" i="1"/>
  <c r="M839" i="1"/>
  <c r="M832" i="1"/>
  <c r="F820" i="1"/>
  <c r="L820" i="1"/>
  <c r="F821" i="1"/>
  <c r="F822" i="1"/>
  <c r="F814" i="1"/>
  <c r="L814" i="1"/>
  <c r="F815" i="1"/>
  <c r="F810" i="1"/>
  <c r="L810" i="1"/>
  <c r="F811" i="1"/>
  <c r="F812" i="1"/>
  <c r="F805" i="1"/>
  <c r="L805" i="1"/>
  <c r="F806" i="1"/>
  <c r="F807" i="1"/>
  <c r="F808" i="1"/>
  <c r="F801" i="1"/>
  <c r="L801" i="1"/>
  <c r="F802" i="1"/>
  <c r="F803" i="1"/>
  <c r="F795" i="1"/>
  <c r="L795" i="1"/>
  <c r="F796" i="1"/>
  <c r="F791" i="1"/>
  <c r="L791" i="1"/>
  <c r="F792" i="1"/>
  <c r="F793" i="1"/>
  <c r="L785" i="1"/>
  <c r="L786" i="1"/>
  <c r="L782" i="1"/>
  <c r="L783" i="1"/>
  <c r="L779" i="1"/>
  <c r="L776" i="1"/>
  <c r="L777" i="1"/>
  <c r="F770" i="1"/>
  <c r="L770" i="1"/>
  <c r="F771" i="1"/>
  <c r="F767" i="1"/>
  <c r="L767" i="1"/>
  <c r="F768" i="1"/>
  <c r="F764" i="1"/>
  <c r="L764" i="1"/>
  <c r="F765" i="1"/>
  <c r="F761" i="1"/>
  <c r="L761" i="1"/>
  <c r="F762" i="1"/>
  <c r="F758" i="1"/>
  <c r="L758" i="1"/>
  <c r="F759" i="1"/>
  <c r="F755" i="1"/>
  <c r="L755" i="1"/>
  <c r="F756" i="1"/>
  <c r="F752" i="1"/>
  <c r="L752" i="1"/>
  <c r="F753" i="1"/>
  <c r="F749" i="1"/>
  <c r="L749" i="1"/>
  <c r="F750" i="1"/>
  <c r="F740" i="1"/>
  <c r="L740" i="1"/>
  <c r="F741" i="1"/>
  <c r="F742" i="1"/>
  <c r="F743" i="1"/>
  <c r="F744" i="1"/>
  <c r="F737" i="1"/>
  <c r="L737" i="1"/>
  <c r="F738" i="1"/>
  <c r="F732" i="1"/>
  <c r="L732" i="1"/>
  <c r="F733" i="1"/>
  <c r="F734" i="1"/>
  <c r="F735" i="1"/>
  <c r="F727" i="1"/>
  <c r="L727" i="1"/>
  <c r="F728" i="1"/>
  <c r="F729" i="1"/>
  <c r="F730" i="1"/>
  <c r="F723" i="1"/>
  <c r="L723" i="1"/>
  <c r="F724" i="1"/>
  <c r="F725" i="1"/>
  <c r="F720" i="1"/>
  <c r="L720" i="1"/>
  <c r="F721" i="1"/>
  <c r="F716" i="1"/>
  <c r="L716" i="1"/>
  <c r="F717" i="1"/>
  <c r="F718" i="1"/>
  <c r="F711" i="1"/>
  <c r="L711" i="1"/>
  <c r="F712" i="1"/>
  <c r="F713" i="1"/>
  <c r="F714" i="1"/>
  <c r="F706" i="1"/>
  <c r="L706" i="1"/>
  <c r="F707" i="1"/>
  <c r="F708" i="1"/>
  <c r="F709" i="1"/>
  <c r="F702" i="1"/>
  <c r="L702" i="1"/>
  <c r="F703" i="1"/>
  <c r="F704" i="1"/>
  <c r="F698" i="1"/>
  <c r="L698" i="1"/>
  <c r="F699" i="1"/>
  <c r="F700" i="1"/>
  <c r="F693" i="1"/>
  <c r="L693" i="1"/>
  <c r="F694" i="1"/>
  <c r="F695" i="1"/>
  <c r="F696" i="1"/>
  <c r="F688" i="1"/>
  <c r="L688" i="1"/>
  <c r="F689" i="1"/>
  <c r="F690" i="1"/>
  <c r="F691" i="1"/>
  <c r="F681" i="1"/>
  <c r="L681" i="1"/>
  <c r="F682" i="1"/>
  <c r="F683" i="1"/>
  <c r="F684" i="1"/>
  <c r="D686" i="1"/>
  <c r="E686" i="1" s="1"/>
  <c r="F686" i="1" s="1"/>
  <c r="E685" i="1"/>
  <c r="F685" i="1" s="1"/>
  <c r="F675" i="1"/>
  <c r="L675" i="1"/>
  <c r="F676" i="1"/>
  <c r="F677" i="1"/>
  <c r="F678" i="1"/>
  <c r="F679" i="1"/>
  <c r="F669" i="1"/>
  <c r="L669" i="1"/>
  <c r="F670" i="1"/>
  <c r="F671" i="1"/>
  <c r="F672" i="1"/>
  <c r="F673" i="1"/>
  <c r="F662" i="1"/>
  <c r="L662" i="1"/>
  <c r="F663" i="1"/>
  <c r="F664" i="1"/>
  <c r="F665" i="1"/>
  <c r="D667" i="1"/>
  <c r="E667" i="1" s="1"/>
  <c r="F667" i="1" s="1"/>
  <c r="E666" i="1"/>
  <c r="F666" i="1" s="1"/>
  <c r="F656" i="1"/>
  <c r="L656" i="1"/>
  <c r="F657" i="1"/>
  <c r="F658" i="1"/>
  <c r="F659" i="1"/>
  <c r="F660" i="1"/>
  <c r="F651" i="1"/>
  <c r="L651" i="1"/>
  <c r="F652" i="1"/>
  <c r="F653" i="1"/>
  <c r="F654" i="1"/>
  <c r="F645" i="1"/>
  <c r="L645" i="1"/>
  <c r="F646" i="1"/>
  <c r="F647" i="1"/>
  <c r="F648" i="1"/>
  <c r="F649" i="1"/>
  <c r="F639" i="1"/>
  <c r="L639" i="1"/>
  <c r="L640" i="1"/>
  <c r="F636" i="1"/>
  <c r="L636" i="1"/>
  <c r="L637" i="1"/>
  <c r="F633" i="1"/>
  <c r="L633" i="1"/>
  <c r="L634" i="1"/>
  <c r="F630" i="1"/>
  <c r="L630" i="1"/>
  <c r="L631" i="1"/>
  <c r="F623" i="1"/>
  <c r="L623" i="1"/>
  <c r="F624" i="1"/>
  <c r="F625" i="1"/>
  <c r="F619" i="1"/>
  <c r="L619" i="1"/>
  <c r="F620" i="1"/>
  <c r="F621" i="1"/>
  <c r="F615" i="1"/>
  <c r="L615" i="1"/>
  <c r="F616" i="1"/>
  <c r="F617" i="1"/>
  <c r="F610" i="1"/>
  <c r="L610" i="1"/>
  <c r="F611" i="1"/>
  <c r="F612" i="1"/>
  <c r="F613" i="1"/>
  <c r="F605" i="1"/>
  <c r="L605" i="1"/>
  <c r="F606" i="1"/>
  <c r="F607" i="1"/>
  <c r="F608" i="1"/>
  <c r="F600" i="1"/>
  <c r="L600" i="1"/>
  <c r="F601" i="1"/>
  <c r="F602" i="1"/>
  <c r="F603" i="1"/>
  <c r="F595" i="1"/>
  <c r="L595" i="1"/>
  <c r="F596" i="1"/>
  <c r="F597" i="1"/>
  <c r="F598" i="1"/>
  <c r="F588" i="1"/>
  <c r="L588" i="1"/>
  <c r="F589" i="1"/>
  <c r="F590" i="1"/>
  <c r="F591" i="1"/>
  <c r="D593" i="1"/>
  <c r="E593" i="1" s="1"/>
  <c r="F593" i="1" s="1"/>
  <c r="E592" i="1"/>
  <c r="F592" i="1" s="1"/>
  <c r="F583" i="1"/>
  <c r="L583" i="1"/>
  <c r="F584" i="1"/>
  <c r="F585" i="1"/>
  <c r="F586" i="1"/>
  <c r="F578" i="1"/>
  <c r="L578" i="1"/>
  <c r="F579" i="1"/>
  <c r="F580" i="1"/>
  <c r="F581" i="1"/>
  <c r="F573" i="1"/>
  <c r="L573" i="1"/>
  <c r="F574" i="1"/>
  <c r="F575" i="1"/>
  <c r="F576" i="1"/>
  <c r="F568" i="1"/>
  <c r="L568" i="1"/>
  <c r="F569" i="1"/>
  <c r="F570" i="1"/>
  <c r="F571" i="1"/>
  <c r="F563" i="1"/>
  <c r="L563" i="1"/>
  <c r="F564" i="1"/>
  <c r="F565" i="1"/>
  <c r="F566" i="1"/>
  <c r="F558" i="1"/>
  <c r="L558" i="1"/>
  <c r="F559" i="1"/>
  <c r="F560" i="1"/>
  <c r="F561" i="1"/>
  <c r="F553" i="1"/>
  <c r="L553" i="1"/>
  <c r="F554" i="1"/>
  <c r="F555" i="1"/>
  <c r="F556" i="1"/>
  <c r="F545" i="1"/>
  <c r="L545" i="1"/>
  <c r="F546" i="1"/>
  <c r="F547" i="1"/>
  <c r="F548" i="1"/>
  <c r="F540" i="1"/>
  <c r="L540" i="1"/>
  <c r="F541" i="1"/>
  <c r="F542" i="1"/>
  <c r="F543" i="1"/>
  <c r="F535" i="1"/>
  <c r="L535" i="1"/>
  <c r="F536" i="1"/>
  <c r="F537" i="1"/>
  <c r="F538" i="1"/>
  <c r="F530" i="1"/>
  <c r="L530" i="1"/>
  <c r="F531" i="1"/>
  <c r="F532" i="1"/>
  <c r="F533" i="1"/>
  <c r="F525" i="1"/>
  <c r="L525" i="1"/>
  <c r="M525" i="1" s="1"/>
  <c r="F522" i="1"/>
  <c r="L522" i="1"/>
  <c r="F523" i="1"/>
  <c r="F520" i="1"/>
  <c r="L520" i="1"/>
  <c r="M520" i="1" s="1"/>
  <c r="F517" i="1"/>
  <c r="L517" i="1"/>
  <c r="F518" i="1"/>
  <c r="F515" i="1"/>
  <c r="L515" i="1"/>
  <c r="M515" i="1" s="1"/>
  <c r="F512" i="1"/>
  <c r="L512" i="1"/>
  <c r="F513" i="1"/>
  <c r="F510" i="1"/>
  <c r="L510" i="1"/>
  <c r="M510" i="1" s="1"/>
  <c r="F507" i="1"/>
  <c r="L507" i="1"/>
  <c r="F508" i="1"/>
  <c r="F450" i="1"/>
  <c r="L450" i="1"/>
  <c r="F451" i="1"/>
  <c r="F452" i="1"/>
  <c r="F454" i="1"/>
  <c r="L454" i="1"/>
  <c r="F455" i="1"/>
  <c r="F456" i="1"/>
  <c r="F458" i="1"/>
  <c r="L458" i="1"/>
  <c r="F459" i="1"/>
  <c r="F460" i="1"/>
  <c r="F462" i="1"/>
  <c r="L462" i="1"/>
  <c r="F463" i="1"/>
  <c r="F465" i="1"/>
  <c r="L465" i="1"/>
  <c r="M465" i="1" s="1"/>
  <c r="F467" i="1"/>
  <c r="L467" i="1"/>
  <c r="F468" i="1"/>
  <c r="F470" i="1"/>
  <c r="L470" i="1"/>
  <c r="F471" i="1"/>
  <c r="F472" i="1"/>
  <c r="F474" i="1"/>
  <c r="L474" i="1"/>
  <c r="F475" i="1"/>
  <c r="F501" i="1"/>
  <c r="L501" i="1"/>
  <c r="F502" i="1"/>
  <c r="F498" i="1"/>
  <c r="L498" i="1"/>
  <c r="F499" i="1"/>
  <c r="F494" i="1"/>
  <c r="L494" i="1"/>
  <c r="F495" i="1"/>
  <c r="F496" i="1"/>
  <c r="F489" i="1"/>
  <c r="L489" i="1"/>
  <c r="F490" i="1"/>
  <c r="F491" i="1"/>
  <c r="F492" i="1"/>
  <c r="F487" i="1"/>
  <c r="L487" i="1"/>
  <c r="M487" i="1" s="1"/>
  <c r="F485" i="1"/>
  <c r="L485" i="1"/>
  <c r="M485" i="1" s="1"/>
  <c r="F483" i="1"/>
  <c r="L483" i="1"/>
  <c r="F480" i="1"/>
  <c r="L480" i="1"/>
  <c r="F481" i="1"/>
  <c r="F477" i="1"/>
  <c r="L477" i="1"/>
  <c r="F478" i="1"/>
  <c r="F445" i="1"/>
  <c r="L445" i="1"/>
  <c r="M445" i="1" s="1"/>
  <c r="N444" i="1" s="1"/>
  <c r="F437" i="1"/>
  <c r="L437" i="1"/>
  <c r="F438" i="1"/>
  <c r="F439" i="1"/>
  <c r="F440" i="1"/>
  <c r="F432" i="1"/>
  <c r="L432" i="1"/>
  <c r="F433" i="1"/>
  <c r="F434" i="1"/>
  <c r="F435" i="1"/>
  <c r="F428" i="1"/>
  <c r="L428" i="1"/>
  <c r="F429" i="1"/>
  <c r="F430" i="1"/>
  <c r="F425" i="1"/>
  <c r="L425" i="1"/>
  <c r="F426" i="1"/>
  <c r="M398" i="1"/>
  <c r="M375" i="1"/>
  <c r="M318" i="1"/>
  <c r="M314" i="1"/>
  <c r="M310" i="1"/>
  <c r="M274" i="1"/>
  <c r="M259" i="1"/>
  <c r="M217" i="1"/>
  <c r="M183" i="1"/>
  <c r="N182" i="1" s="1"/>
  <c r="M172" i="1"/>
  <c r="M168" i="1"/>
  <c r="M43" i="1"/>
  <c r="M60" i="1"/>
  <c r="M65" i="1"/>
  <c r="M68" i="1"/>
  <c r="M87" i="1"/>
  <c r="M82" i="1"/>
  <c r="F71" i="1"/>
  <c r="L71" i="1"/>
  <c r="F72" i="1"/>
  <c r="F73" i="1"/>
  <c r="M52" i="1"/>
  <c r="M46" i="1"/>
  <c r="M17" i="1"/>
  <c r="E11" i="1"/>
  <c r="F11" i="1" s="1"/>
  <c r="J11" i="1"/>
  <c r="K11" i="1" s="1"/>
  <c r="L11" i="1" s="1"/>
  <c r="L5" i="1"/>
  <c r="F4" i="1"/>
  <c r="L4" i="1"/>
  <c r="F5" i="1"/>
  <c r="F6" i="1"/>
  <c r="F10" i="1"/>
  <c r="L10" i="1"/>
  <c r="F12" i="1"/>
  <c r="M1116" i="1" l="1"/>
  <c r="M1113" i="1"/>
  <c r="M1110" i="1"/>
  <c r="M1107" i="1"/>
  <c r="M1104" i="1"/>
  <c r="M1096" i="1"/>
  <c r="M1093" i="1"/>
  <c r="M1090" i="1"/>
  <c r="M222" i="1"/>
  <c r="M75" i="1"/>
  <c r="M356" i="1"/>
  <c r="M335" i="1"/>
  <c r="M32" i="1"/>
  <c r="M869" i="1"/>
  <c r="M854" i="1"/>
  <c r="M297" i="1"/>
  <c r="M860" i="1"/>
  <c r="M845" i="1"/>
  <c r="M176" i="1"/>
  <c r="M824" i="1"/>
  <c r="M340" i="1"/>
  <c r="M828" i="1"/>
  <c r="M153" i="1"/>
  <c r="M116" i="1"/>
  <c r="M345" i="1"/>
  <c r="M247" i="1"/>
  <c r="N203" i="1"/>
  <c r="M287" i="1"/>
  <c r="M1070" i="1"/>
  <c r="M281" i="1"/>
  <c r="N280" i="1" s="1"/>
  <c r="M1078" i="1"/>
  <c r="M370" i="1"/>
  <c r="M403" i="1"/>
  <c r="M390" i="1"/>
  <c r="M385" i="1"/>
  <c r="M332" i="1"/>
  <c r="M360" i="1"/>
  <c r="M289" i="1"/>
  <c r="M239" i="1"/>
  <c r="M270" i="1"/>
  <c r="N269" i="1" s="1"/>
  <c r="M894" i="1"/>
  <c r="N893" i="1" s="1"/>
  <c r="M263" i="1"/>
  <c r="M91" i="1"/>
  <c r="M303" i="1"/>
  <c r="M413" i="1"/>
  <c r="M215" i="1"/>
  <c r="M128" i="1"/>
  <c r="M103" i="1"/>
  <c r="M28" i="1"/>
  <c r="M122" i="1"/>
  <c r="M879" i="1"/>
  <c r="N874" i="1" s="1"/>
  <c r="M135" i="1"/>
  <c r="M23" i="1"/>
  <c r="M98" i="1"/>
  <c r="M235" i="1"/>
  <c r="N230" i="1" s="1"/>
  <c r="M866" i="1"/>
  <c r="M932" i="1"/>
  <c r="N152" i="1"/>
  <c r="D148" i="1"/>
  <c r="E148" i="1" s="1"/>
  <c r="F148" i="1" s="1"/>
  <c r="E147" i="1"/>
  <c r="F147" i="1" s="1"/>
  <c r="M142" i="1" s="1"/>
  <c r="M379" i="1"/>
  <c r="M367" i="1"/>
  <c r="M912" i="1"/>
  <c r="M917" i="1"/>
  <c r="M922" i="1"/>
  <c r="M927" i="1"/>
  <c r="M1062" i="1"/>
  <c r="N1061" i="1" s="1"/>
  <c r="M937" i="1"/>
  <c r="M483" i="1"/>
  <c r="N838" i="1"/>
  <c r="M947" i="1"/>
  <c r="M952" i="1"/>
  <c r="M958" i="1"/>
  <c r="M963" i="1"/>
  <c r="M968" i="1"/>
  <c r="M973" i="1"/>
  <c r="M1054" i="1"/>
  <c r="M1049" i="1"/>
  <c r="M1044" i="1"/>
  <c r="M1039" i="1"/>
  <c r="M1034" i="1"/>
  <c r="M1029" i="1"/>
  <c r="M1024" i="1"/>
  <c r="M1019" i="1"/>
  <c r="M1014" i="1"/>
  <c r="M1009" i="1"/>
  <c r="M1004" i="1"/>
  <c r="M999" i="1"/>
  <c r="M994" i="1"/>
  <c r="M989" i="1"/>
  <c r="M984" i="1"/>
  <c r="M979" i="1"/>
  <c r="M907" i="1"/>
  <c r="N906" i="1" s="1"/>
  <c r="M197" i="1"/>
  <c r="N187" i="1"/>
  <c r="M820" i="1"/>
  <c r="N819" i="1" s="1"/>
  <c r="M814" i="1"/>
  <c r="M810" i="1"/>
  <c r="M805" i="1"/>
  <c r="M801" i="1"/>
  <c r="M795" i="1"/>
  <c r="M791" i="1"/>
  <c r="M785" i="1"/>
  <c r="M782" i="1"/>
  <c r="M779" i="1"/>
  <c r="M776" i="1"/>
  <c r="M770" i="1"/>
  <c r="M767" i="1"/>
  <c r="M764" i="1"/>
  <c r="M761" i="1"/>
  <c r="M758" i="1"/>
  <c r="M755" i="1"/>
  <c r="M752" i="1"/>
  <c r="M749" i="1"/>
  <c r="M740" i="1"/>
  <c r="M737" i="1"/>
  <c r="M732" i="1"/>
  <c r="M727" i="1"/>
  <c r="M723" i="1"/>
  <c r="M720" i="1"/>
  <c r="M716" i="1"/>
  <c r="M711" i="1"/>
  <c r="M706" i="1"/>
  <c r="M702" i="1"/>
  <c r="M698" i="1"/>
  <c r="M693" i="1"/>
  <c r="M688" i="1"/>
  <c r="M681" i="1"/>
  <c r="M675" i="1"/>
  <c r="M669" i="1"/>
  <c r="M662" i="1"/>
  <c r="M656" i="1"/>
  <c r="M651" i="1"/>
  <c r="M645" i="1"/>
  <c r="M639" i="1"/>
  <c r="M636" i="1"/>
  <c r="M633" i="1"/>
  <c r="M630" i="1"/>
  <c r="N629" i="1" s="1"/>
  <c r="M623" i="1"/>
  <c r="M619" i="1"/>
  <c r="M615" i="1"/>
  <c r="M610" i="1"/>
  <c r="M605" i="1"/>
  <c r="M600" i="1"/>
  <c r="M595" i="1"/>
  <c r="M588" i="1"/>
  <c r="M583" i="1"/>
  <c r="M578" i="1"/>
  <c r="M573" i="1"/>
  <c r="M568" i="1"/>
  <c r="M563" i="1"/>
  <c r="M558" i="1"/>
  <c r="M553" i="1"/>
  <c r="M545" i="1"/>
  <c r="M540" i="1"/>
  <c r="M535" i="1"/>
  <c r="M530" i="1"/>
  <c r="M522" i="1"/>
  <c r="M517" i="1"/>
  <c r="M512" i="1"/>
  <c r="M507" i="1"/>
  <c r="M450" i="1"/>
  <c r="M454" i="1"/>
  <c r="M458" i="1"/>
  <c r="M462" i="1"/>
  <c r="M467" i="1"/>
  <c r="M470" i="1"/>
  <c r="M474" i="1"/>
  <c r="M501" i="1"/>
  <c r="M498" i="1"/>
  <c r="M494" i="1"/>
  <c r="M489" i="1"/>
  <c r="M480" i="1"/>
  <c r="M477" i="1"/>
  <c r="M437" i="1"/>
  <c r="M432" i="1"/>
  <c r="M428" i="1"/>
  <c r="M425" i="1"/>
  <c r="N167" i="1"/>
  <c r="M71" i="1"/>
  <c r="M10" i="1"/>
  <c r="M4" i="1"/>
  <c r="N1089" i="1" l="1"/>
  <c r="N214" i="1"/>
  <c r="N16" i="1"/>
  <c r="N286" i="1"/>
  <c r="N59" i="1"/>
  <c r="N528" i="1"/>
  <c r="N424" i="1"/>
  <c r="N775" i="1"/>
  <c r="N790" i="1"/>
  <c r="N748" i="1"/>
  <c r="N644" i="1"/>
  <c r="N977" i="1"/>
  <c r="N956" i="1"/>
  <c r="N945" i="1"/>
  <c r="N800" i="1"/>
  <c r="N552" i="1"/>
  <c r="N449" i="1"/>
  <c r="N506" i="1"/>
  <c r="N3" i="1"/>
  <c r="N1057" i="1" l="1"/>
</calcChain>
</file>

<file path=xl/sharedStrings.xml><?xml version="1.0" encoding="utf-8"?>
<sst xmlns="http://schemas.openxmlformats.org/spreadsheetml/2006/main" count="4840" uniqueCount="335">
  <si>
    <t>1. Bier und Weinkeller</t>
  </si>
  <si>
    <t>Kostet:</t>
  </si>
  <si>
    <t>Ausgaben</t>
  </si>
  <si>
    <t>Einnahmen</t>
  </si>
  <si>
    <t>Gewinn</t>
  </si>
  <si>
    <t>Input</t>
  </si>
  <si>
    <t>Preis / 1.000 L</t>
  </si>
  <si>
    <t>Input Menge/Zyklus</t>
  </si>
  <si>
    <t>Zyklen</t>
  </si>
  <si>
    <t>Verbrqauch/Tag</t>
  </si>
  <si>
    <t>Ausgabe/Monat</t>
  </si>
  <si>
    <t>Export</t>
  </si>
  <si>
    <t>Output Menge/Zyklus</t>
  </si>
  <si>
    <t>Erzeugnis/Tag</t>
  </si>
  <si>
    <t>Einnahmen/Monat</t>
  </si>
  <si>
    <t>Gewinn / Linie</t>
  </si>
  <si>
    <t>Gerste</t>
  </si>
  <si>
    <t>Bier</t>
  </si>
  <si>
    <t>Hopfen</t>
  </si>
  <si>
    <t>OrganischeAbfall</t>
  </si>
  <si>
    <t>Wasser</t>
  </si>
  <si>
    <t>Metall</t>
  </si>
  <si>
    <t>Hefe</t>
  </si>
  <si>
    <t>Trauben</t>
  </si>
  <si>
    <t>Wein</t>
  </si>
  <si>
    <t>Zucker</t>
  </si>
  <si>
    <t>Fass</t>
  </si>
  <si>
    <t>2. Brennerei</t>
  </si>
  <si>
    <t>Trockenmais</t>
  </si>
  <si>
    <t>Bourbon</t>
  </si>
  <si>
    <t>Weizen</t>
  </si>
  <si>
    <t>Pflaumen</t>
  </si>
  <si>
    <t>Brandy</t>
  </si>
  <si>
    <t>Äpfel</t>
  </si>
  <si>
    <t>Cider</t>
  </si>
  <si>
    <t>Fruchtlikör</t>
  </si>
  <si>
    <t>Erdbeeren</t>
  </si>
  <si>
    <t>Honig</t>
  </si>
  <si>
    <t>Honigmet</t>
  </si>
  <si>
    <t>Zuckerrohr</t>
  </si>
  <si>
    <t>Rum</t>
  </si>
  <si>
    <t>Whiskey</t>
  </si>
  <si>
    <t>Roggen</t>
  </si>
  <si>
    <t>Kartoffeln</t>
  </si>
  <si>
    <t>Vodka</t>
  </si>
  <si>
    <t>Hafer</t>
  </si>
  <si>
    <t>3. Bäckerei</t>
  </si>
  <si>
    <t>Mehl</t>
  </si>
  <si>
    <t>Bagel</t>
  </si>
  <si>
    <t>Eier</t>
  </si>
  <si>
    <t>Mohn</t>
  </si>
  <si>
    <t>Baguette</t>
  </si>
  <si>
    <t>Brot</t>
  </si>
  <si>
    <t>Kartoffelbrot</t>
  </si>
  <si>
    <t>Roggenmehl</t>
  </si>
  <si>
    <t>Kuchen</t>
  </si>
  <si>
    <t>Milch (abgefüllt)</t>
  </si>
  <si>
    <t>Butter</t>
  </si>
  <si>
    <t>Milchbrot</t>
  </si>
  <si>
    <t>Obstkuchen</t>
  </si>
  <si>
    <t>Pizza</t>
  </si>
  <si>
    <t>Ziegenkäse</t>
  </si>
  <si>
    <t>Tomaten</t>
  </si>
  <si>
    <t>Chillischoten</t>
  </si>
  <si>
    <t>Knoblauch</t>
  </si>
  <si>
    <t>Enoki</t>
  </si>
  <si>
    <t>Reismehl</t>
  </si>
  <si>
    <t>Käse</t>
  </si>
  <si>
    <t>Aubergine</t>
  </si>
  <si>
    <t>Rindfleisch</t>
  </si>
  <si>
    <t>Sorghummehl</t>
  </si>
  <si>
    <t>Roulade</t>
  </si>
  <si>
    <t>Schokolade</t>
  </si>
  <si>
    <t>Erdnussmehl</t>
  </si>
  <si>
    <t>Schokoladenkuchen</t>
  </si>
  <si>
    <t>Kichererbsenmehl</t>
  </si>
  <si>
    <t>Strudel</t>
  </si>
  <si>
    <t>Süssbrot</t>
  </si>
  <si>
    <t>Rosinen</t>
  </si>
  <si>
    <t>4. Dieselproduktion</t>
  </si>
  <si>
    <t>Diesel</t>
  </si>
  <si>
    <t>Stroh</t>
  </si>
  <si>
    <t>Raps</t>
  </si>
  <si>
    <t>Sonnenblumen</t>
  </si>
  <si>
    <t>Sesam</t>
  </si>
  <si>
    <t>5. Mineraldüngerproduktion</t>
  </si>
  <si>
    <t>Gülle</t>
  </si>
  <si>
    <t>Mineraldünger</t>
  </si>
  <si>
    <t>Strom</t>
  </si>
  <si>
    <t>Gärreste</t>
  </si>
  <si>
    <t>Mist</t>
  </si>
  <si>
    <t>6. Eisenschmelzofen</t>
  </si>
  <si>
    <t>Eisenerz</t>
  </si>
  <si>
    <t>7. Palettenproduktion</t>
  </si>
  <si>
    <t>Holzbalken</t>
  </si>
  <si>
    <t>Leerpaletten</t>
  </si>
  <si>
    <t>Lange Bretter</t>
  </si>
  <si>
    <t>Bretter</t>
  </si>
  <si>
    <t>8. Flüssigdünger</t>
  </si>
  <si>
    <t>Flüssigdünger</t>
  </si>
  <si>
    <t>9. Schrotmühle</t>
  </si>
  <si>
    <t>Mais</t>
  </si>
  <si>
    <t>Gebrochener Mais</t>
  </si>
  <si>
    <t>Mineralfutter</t>
  </si>
  <si>
    <t>Luzernesilage</t>
  </si>
  <si>
    <t>Kleesilage</t>
  </si>
  <si>
    <t>Leinsamen</t>
  </si>
  <si>
    <t>10. Gedreidemühle</t>
  </si>
  <si>
    <t>Erdnüsse</t>
  </si>
  <si>
    <t>Kleie</t>
  </si>
  <si>
    <t>Sojabohnen</t>
  </si>
  <si>
    <t>Maismehl</t>
  </si>
  <si>
    <t>Triticale</t>
  </si>
  <si>
    <t>Dinkel</t>
  </si>
  <si>
    <t>Reis</t>
  </si>
  <si>
    <t>Hirse</t>
  </si>
  <si>
    <t>11. Herbizid</t>
  </si>
  <si>
    <t>Kalk</t>
  </si>
  <si>
    <t>Herbizid</t>
  </si>
  <si>
    <t>12. Kalkproduktion</t>
  </si>
  <si>
    <t>Steine</t>
  </si>
  <si>
    <t>13. Dosenfabrik</t>
  </si>
  <si>
    <t>Auberginenpüree</t>
  </si>
  <si>
    <t>Buschbohnen</t>
  </si>
  <si>
    <t>Bohnensuppe</t>
  </si>
  <si>
    <t>Paprika</t>
  </si>
  <si>
    <t>Kochsalz</t>
  </si>
  <si>
    <t>Bohnensäcke</t>
  </si>
  <si>
    <t>Papierrolle</t>
  </si>
  <si>
    <t>Dosenbohnen</t>
  </si>
  <si>
    <t>Erbsen</t>
  </si>
  <si>
    <t>Dosenerbsen</t>
  </si>
  <si>
    <t>Karotten</t>
  </si>
  <si>
    <t>Dreierlei-Suppen</t>
  </si>
  <si>
    <t>Pastinaken</t>
  </si>
  <si>
    <t>Gurke</t>
  </si>
  <si>
    <t>Eingelegte Gurken</t>
  </si>
  <si>
    <t>Blumenkohl</t>
  </si>
  <si>
    <t>Eingelegter Blumenkohl</t>
  </si>
  <si>
    <t>Weisskohl</t>
  </si>
  <si>
    <t>Eingelegter Kohl</t>
  </si>
  <si>
    <t>Rote Beete</t>
  </si>
  <si>
    <t>Eingemachte Buschbohnen</t>
  </si>
  <si>
    <t>Erdnussbutter</t>
  </si>
  <si>
    <t>Sonnenblumenöl</t>
  </si>
  <si>
    <t>Erdnusssäcke</t>
  </si>
  <si>
    <t>Karottendose</t>
  </si>
  <si>
    <t>Karottensuppe</t>
  </si>
  <si>
    <t>Kartoffelsuppe</t>
  </si>
  <si>
    <t>Ketchup</t>
  </si>
  <si>
    <t>Chinakohl</t>
  </si>
  <si>
    <t>Kimchi</t>
  </si>
  <si>
    <t>Frühlingslauch</t>
  </si>
  <si>
    <t>Knoblauchsose</t>
  </si>
  <si>
    <t>Reisöl</t>
  </si>
  <si>
    <t>Kürbis</t>
  </si>
  <si>
    <t>Kürbispüree</t>
  </si>
  <si>
    <t>Kürbiskernsäcke</t>
  </si>
  <si>
    <t>Mayonnaise</t>
  </si>
  <si>
    <t>Pastinakendosen</t>
  </si>
  <si>
    <t>Pastinakensuppe</t>
  </si>
  <si>
    <t>Pilzsuppe</t>
  </si>
  <si>
    <t>Reisbox</t>
  </si>
  <si>
    <t>Kartonrolle</t>
  </si>
  <si>
    <t>Reissack</t>
  </si>
  <si>
    <t>Rote-Beete-Suppe</t>
  </si>
  <si>
    <t>Rote-Bete-Dosen</t>
  </si>
  <si>
    <t>Scharfesose</t>
  </si>
  <si>
    <t>Senfsose</t>
  </si>
  <si>
    <t>Senf</t>
  </si>
  <si>
    <t>Sojasose</t>
  </si>
  <si>
    <t>Sonnenblumenkernsäcke</t>
  </si>
  <si>
    <t>Spinat</t>
  </si>
  <si>
    <t>Spinatsack</t>
  </si>
  <si>
    <t>Kichererbsen</t>
  </si>
  <si>
    <t>Verpackte-Kichererbsen</t>
  </si>
  <si>
    <t>Linsen</t>
  </si>
  <si>
    <t>Verpackte-Linsen</t>
  </si>
  <si>
    <t>Verpackte-Sesamsamen</t>
  </si>
  <si>
    <t>14. Lavendelfabrik</t>
  </si>
  <si>
    <t>Lavendel</t>
  </si>
  <si>
    <t>Lavendelöl</t>
  </si>
  <si>
    <t>Parfüm</t>
  </si>
  <si>
    <t>Ethanol</t>
  </si>
  <si>
    <t>Seife</t>
  </si>
  <si>
    <t>Mohnöl</t>
  </si>
  <si>
    <t>Sesamöl</t>
  </si>
  <si>
    <t>15. Maistrockner</t>
  </si>
  <si>
    <t>16. Molkerei</t>
  </si>
  <si>
    <t>Büffelmilch</t>
  </si>
  <si>
    <t>Milch</t>
  </si>
  <si>
    <t>Ziegenmilch</t>
  </si>
  <si>
    <t>Büffelmilch (abgefüllt)</t>
  </si>
  <si>
    <t>Büffelmozzarella</t>
  </si>
  <si>
    <t>Eiscreme</t>
  </si>
  <si>
    <t>Kakaopulver</t>
  </si>
  <si>
    <t>Joghurt</t>
  </si>
  <si>
    <t>Sauresahne</t>
  </si>
  <si>
    <t>Schokomilch</t>
  </si>
  <si>
    <t>Ziegemilch (abgefüllt)</t>
  </si>
  <si>
    <t>17. Papierfabrik</t>
  </si>
  <si>
    <t>Kleeheu</t>
  </si>
  <si>
    <t>Flachsfaser</t>
  </si>
  <si>
    <t>Hackschnitzel</t>
  </si>
  <si>
    <t>Hanffaser</t>
  </si>
  <si>
    <t>Holz</t>
  </si>
  <si>
    <t>18. Saatgutproduktion</t>
  </si>
  <si>
    <t>Saatgut</t>
  </si>
  <si>
    <t>Hülsenfruchtstroh</t>
  </si>
  <si>
    <t>19. Saftfabrik</t>
  </si>
  <si>
    <t>Apfelsaft</t>
  </si>
  <si>
    <t>Aprikosen</t>
  </si>
  <si>
    <t>Aprikosensaft</t>
  </si>
  <si>
    <t>Birnen</t>
  </si>
  <si>
    <t>Birnensaft</t>
  </si>
  <si>
    <t>Erdbeersaft</t>
  </si>
  <si>
    <t>Karottensaft</t>
  </si>
  <si>
    <t>Kirschen</t>
  </si>
  <si>
    <t>Kirschsaft</t>
  </si>
  <si>
    <t>Melone</t>
  </si>
  <si>
    <t>Melonensaft</t>
  </si>
  <si>
    <t>Multifruchtsaft</t>
  </si>
  <si>
    <t>Pfirsiche</t>
  </si>
  <si>
    <t>Pfirsichsaft</t>
  </si>
  <si>
    <t>Pflaumensaft</t>
  </si>
  <si>
    <t>Quitten</t>
  </si>
  <si>
    <t>Quittensaft</t>
  </si>
  <si>
    <t>Rote-Beete-Saft</t>
  </si>
  <si>
    <t>Tomatensaft</t>
  </si>
  <si>
    <t>Traubensaft</t>
  </si>
  <si>
    <t>Wassermelone</t>
  </si>
  <si>
    <t>Wassermelonensaft</t>
  </si>
  <si>
    <t>20. Schlachthaus</t>
  </si>
  <si>
    <t>Geflügel</t>
  </si>
  <si>
    <t>Geflügelfleisch</t>
  </si>
  <si>
    <t>Tierfett</t>
  </si>
  <si>
    <t>Rinder</t>
  </si>
  <si>
    <t>Schaf/Ziege</t>
  </si>
  <si>
    <t>Lammfleisch</t>
  </si>
  <si>
    <t>Schweine</t>
  </si>
  <si>
    <t>Schweinefleisch</t>
  </si>
  <si>
    <t>21. Snackproduktion</t>
  </si>
  <si>
    <t>Popcorn</t>
  </si>
  <si>
    <t>Kartoffelchips</t>
  </si>
  <si>
    <t>Rapsöl</t>
  </si>
  <si>
    <t>Tortillachips</t>
  </si>
  <si>
    <t>Maisöl</t>
  </si>
  <si>
    <t>Erdnussbällchen</t>
  </si>
  <si>
    <t>Pasta</t>
  </si>
  <si>
    <t>Honigsesamsnack</t>
  </si>
  <si>
    <t>Knoblauchbrot</t>
  </si>
  <si>
    <t>Käsebällchen</t>
  </si>
  <si>
    <t>Nudelsuppe</t>
  </si>
  <si>
    <t>Reisrollen</t>
  </si>
  <si>
    <t>22. Spinnerei</t>
  </si>
  <si>
    <t>Baumwolle</t>
  </si>
  <si>
    <t>Seil</t>
  </si>
  <si>
    <t>Wolle</t>
  </si>
  <si>
    <t>Stoff</t>
  </si>
  <si>
    <t>23. Sägemühle</t>
  </si>
  <si>
    <t>Fertigwand</t>
  </si>
  <si>
    <t>24. Tabakfabrik</t>
  </si>
  <si>
    <t>Tabak</t>
  </si>
  <si>
    <t>Zigarette</t>
  </si>
  <si>
    <t>Zigarre</t>
  </si>
  <si>
    <t>25. Vegane Lebensmittel</t>
  </si>
  <si>
    <t>Hafermilch</t>
  </si>
  <si>
    <t>Hummus</t>
  </si>
  <si>
    <t>Sojamilch</t>
  </si>
  <si>
    <t>Tofu</t>
  </si>
  <si>
    <t>26. Zuckerfabrik</t>
  </si>
  <si>
    <t>Melasse</t>
  </si>
  <si>
    <t>Zuckerrüben</t>
  </si>
  <si>
    <t>Zuckerrübenschnitzel</t>
  </si>
  <si>
    <t>27. Ölfabrik</t>
  </si>
  <si>
    <t>Erdnussöl</t>
  </si>
  <si>
    <t>Leinöl</t>
  </si>
  <si>
    <t>Oliven</t>
  </si>
  <si>
    <t>Olivenöl</t>
  </si>
  <si>
    <t>Langkornreis</t>
  </si>
  <si>
    <t>Senföl</t>
  </si>
  <si>
    <t>28. BGA</t>
  </si>
  <si>
    <t>Grundstück</t>
  </si>
  <si>
    <t>Methan</t>
  </si>
  <si>
    <t>Karottenschnitt</t>
  </si>
  <si>
    <t>Silage</t>
  </si>
  <si>
    <t>Kartoffelschnitt</t>
  </si>
  <si>
    <t>29. Erdfruchtschnitzel</t>
  </si>
  <si>
    <t>Rote-Bete Schnitt</t>
  </si>
  <si>
    <t>Pastinakenschnitt</t>
  </si>
  <si>
    <t>30. Obstplantage</t>
  </si>
  <si>
    <t> </t>
  </si>
  <si>
    <t>30. Gewächshaus</t>
  </si>
  <si>
    <t>Reis Setzlinge</t>
  </si>
  <si>
    <t>Pilze</t>
  </si>
  <si>
    <t>Austernpilz</t>
  </si>
  <si>
    <t>Gemüse</t>
  </si>
  <si>
    <t>Rotkohl</t>
  </si>
  <si>
    <t>Salat</t>
  </si>
  <si>
    <t>Weißkohl</t>
  </si>
  <si>
    <t>31. Gewächshaus (Traube / Oliven /Hopfen</t>
  </si>
  <si>
    <t>32. Schneiderei</t>
  </si>
  <si>
    <t>Kleidung</t>
  </si>
  <si>
    <t>Toilettenpapier</t>
  </si>
  <si>
    <t>Binden</t>
  </si>
  <si>
    <t>33. Strohverarbeitung</t>
  </si>
  <si>
    <t>Strohartikel</t>
  </si>
  <si>
    <t>Strohkiste</t>
  </si>
  <si>
    <t>Strohkorb</t>
  </si>
  <si>
    <t>Strohbesen</t>
  </si>
  <si>
    <t>Strohvogelscheuche</t>
  </si>
  <si>
    <t>Produkt</t>
  </si>
  <si>
    <t>Preis</t>
  </si>
  <si>
    <t>Produktion</t>
  </si>
  <si>
    <t>Verbrauch</t>
  </si>
  <si>
    <t>Differenz</t>
  </si>
  <si>
    <t>Badewanne</t>
  </si>
  <si>
    <t>Betonziegel</t>
  </si>
  <si>
    <t>Dachplatte</t>
  </si>
  <si>
    <t>Eimer</t>
  </si>
  <si>
    <t>Grassilage</t>
  </si>
  <si>
    <t>Gras</t>
  </si>
  <si>
    <t>Heu</t>
  </si>
  <si>
    <t>Klee</t>
  </si>
  <si>
    <t>Kompost</t>
  </si>
  <si>
    <t>Luzerne</t>
  </si>
  <si>
    <t>Luzerneheu</t>
  </si>
  <si>
    <t>Maisstängel</t>
  </si>
  <si>
    <t>Möbel</t>
  </si>
  <si>
    <t>Müsli</t>
  </si>
  <si>
    <t>Streusalz</t>
  </si>
  <si>
    <t>TMR</t>
  </si>
  <si>
    <t>Zementsäcke</t>
  </si>
  <si>
    <t>Zwiebeln</t>
  </si>
  <si>
    <t>Zwiebeln Verpackt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</si>
</sst>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#,##0.00\ &quot;€&quot;"/>
    <numFmt numFmtId="166" formatCode="&quot;€&quot;\ #,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</font>
    <font>
      <sz val="11"/>
      <color rgb="FF000000"/>
      <name val="Calibri"/>
    </font>
    <font>
      <b/>
      <sz val="11"/>
      <color rgb="FF000000"/>
      <name val="Aptos Narrow"/>
      <charset val="1"/>
    </font>
    <font>
      <sz val="11"/>
      <color rgb="FF242424"/>
      <name val="Aptos Narrow"/>
      <charset val="1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6A6A6"/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2">
    <xf numFmtId="0" fontId="0" fillId="0" borderId="0" xfId="0"/>
    <xf numFmtId="165" fontId="0" fillId="0" borderId="0" xfId="0" applyNumberFormat="1"/>
    <xf numFmtId="0" fontId="2" fillId="2" borderId="3" xfId="0" applyFont="1" applyFill="1" applyBorder="1" applyAlignment="1">
      <alignment horizontal="right"/>
    </xf>
    <xf numFmtId="0" fontId="0" fillId="3" borderId="4" xfId="0" applyFill="1" applyBorder="1"/>
    <xf numFmtId="44" fontId="0" fillId="3" borderId="4" xfId="2" applyFont="1" applyFill="1" applyBorder="1"/>
    <xf numFmtId="43" fontId="0" fillId="3" borderId="4" xfId="1" applyFont="1" applyFill="1" applyBorder="1"/>
    <xf numFmtId="164" fontId="0" fillId="3" borderId="4" xfId="0" applyNumberFormat="1" applyFill="1" applyBorder="1"/>
    <xf numFmtId="0" fontId="0" fillId="4" borderId="4" xfId="0" applyFill="1" applyBorder="1"/>
    <xf numFmtId="44" fontId="0" fillId="4" borderId="4" xfId="2" applyFont="1" applyFill="1" applyBorder="1"/>
    <xf numFmtId="43" fontId="0" fillId="4" borderId="4" xfId="1" applyFont="1" applyFill="1" applyBorder="1"/>
    <xf numFmtId="164" fontId="0" fillId="4" borderId="4" xfId="0" applyNumberFormat="1" applyFill="1" applyBorder="1"/>
    <xf numFmtId="0" fontId="3" fillId="2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43" fontId="3" fillId="4" borderId="4" xfId="1" applyFont="1" applyFill="1" applyBorder="1" applyAlignment="1">
      <alignment horizontal="center"/>
    </xf>
    <xf numFmtId="43" fontId="3" fillId="3" borderId="4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0" fillId="3" borderId="1" xfId="0" applyNumberFormat="1" applyFill="1" applyBorder="1"/>
    <xf numFmtId="0" fontId="0" fillId="3" borderId="1" xfId="0" applyFill="1" applyBorder="1"/>
    <xf numFmtId="0" fontId="3" fillId="4" borderId="1" xfId="0" applyFont="1" applyFill="1" applyBorder="1" applyAlignment="1">
      <alignment horizontal="center"/>
    </xf>
    <xf numFmtId="164" fontId="0" fillId="4" borderId="1" xfId="0" applyNumberFormat="1" applyFill="1" applyBorder="1"/>
    <xf numFmtId="0" fontId="0" fillId="4" borderId="1" xfId="0" applyFill="1" applyBorder="1"/>
    <xf numFmtId="0" fontId="0" fillId="3" borderId="0" xfId="0" applyFill="1"/>
    <xf numFmtId="0" fontId="4" fillId="0" borderId="0" xfId="0" applyFont="1"/>
    <xf numFmtId="0" fontId="0" fillId="3" borderId="9" xfId="0" applyFill="1" applyBorder="1"/>
    <xf numFmtId="44" fontId="0" fillId="3" borderId="3" xfId="2" applyFont="1" applyFill="1" applyBorder="1"/>
    <xf numFmtId="0" fontId="3" fillId="3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0" fillId="4" borderId="9" xfId="0" applyFill="1" applyBorder="1"/>
    <xf numFmtId="44" fontId="0" fillId="4" borderId="3" xfId="2" applyFont="1" applyFill="1" applyBorder="1"/>
    <xf numFmtId="0" fontId="5" fillId="5" borderId="3" xfId="0" applyFont="1" applyFill="1" applyBorder="1" applyAlignment="1">
      <alignment horizontal="right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6" borderId="4" xfId="0" applyFill="1" applyBorder="1"/>
    <xf numFmtId="44" fontId="0" fillId="6" borderId="4" xfId="2" applyFont="1" applyFill="1" applyBorder="1"/>
    <xf numFmtId="43" fontId="0" fillId="6" borderId="4" xfId="1" applyFont="1" applyFill="1" applyBorder="1"/>
    <xf numFmtId="164" fontId="0" fillId="6" borderId="4" xfId="0" applyNumberFormat="1" applyFill="1" applyBorder="1"/>
    <xf numFmtId="164" fontId="0" fillId="6" borderId="1" xfId="0" applyNumberFormat="1" applyFill="1" applyBorder="1"/>
    <xf numFmtId="0" fontId="3" fillId="6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6" fillId="4" borderId="0" xfId="0" applyFont="1" applyFill="1"/>
    <xf numFmtId="0" fontId="0" fillId="4" borderId="10" xfId="0" applyFill="1" applyBorder="1"/>
    <xf numFmtId="44" fontId="0" fillId="4" borderId="10" xfId="2" applyFont="1" applyFill="1" applyBorder="1"/>
    <xf numFmtId="43" fontId="0" fillId="4" borderId="10" xfId="1" applyFont="1" applyFill="1" applyBorder="1"/>
    <xf numFmtId="164" fontId="0" fillId="4" borderId="10" xfId="0" applyNumberFormat="1" applyFill="1" applyBorder="1"/>
    <xf numFmtId="164" fontId="0" fillId="4" borderId="12" xfId="0" applyNumberFormat="1" applyFill="1" applyBorder="1"/>
    <xf numFmtId="0" fontId="6" fillId="6" borderId="0" xfId="0" applyFont="1" applyFill="1"/>
    <xf numFmtId="44" fontId="2" fillId="7" borderId="9" xfId="0" applyNumberFormat="1" applyFont="1" applyFill="1" applyBorder="1"/>
    <xf numFmtId="0" fontId="0" fillId="4" borderId="0" xfId="0" applyFill="1" applyBorder="1"/>
    <xf numFmtId="44" fontId="0" fillId="4" borderId="0" xfId="2" applyFont="1" applyFill="1" applyBorder="1"/>
    <xf numFmtId="43" fontId="0" fillId="4" borderId="0" xfId="1" applyFont="1" applyFill="1" applyBorder="1"/>
    <xf numFmtId="164" fontId="0" fillId="4" borderId="0" xfId="0" applyNumberFormat="1" applyFill="1" applyBorder="1"/>
    <xf numFmtId="0" fontId="2" fillId="3" borderId="0" xfId="0" applyFont="1" applyFill="1" applyBorder="1" applyAlignment="1">
      <alignment vertical="center"/>
    </xf>
    <xf numFmtId="0" fontId="7" fillId="0" borderId="0" xfId="0" applyFont="1" applyFill="1" applyAlignment="1"/>
    <xf numFmtId="0" fontId="0" fillId="0" borderId="0" xfId="0" applyNumberFormat="1"/>
    <xf numFmtId="0" fontId="3" fillId="2" borderId="1" xfId="0" applyFont="1" applyFill="1" applyBorder="1" applyAlignment="1">
      <alignment horizontal="center"/>
    </xf>
    <xf numFmtId="44" fontId="2" fillId="3" borderId="6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0" fillId="8" borderId="4" xfId="0" applyFill="1" applyBorder="1"/>
    <xf numFmtId="44" fontId="0" fillId="8" borderId="4" xfId="2" applyFont="1" applyFill="1" applyBorder="1"/>
    <xf numFmtId="43" fontId="0" fillId="8" borderId="4" xfId="1" applyFont="1" applyFill="1" applyBorder="1"/>
    <xf numFmtId="164" fontId="0" fillId="8" borderId="4" xfId="0" applyNumberFormat="1" applyFill="1" applyBorder="1"/>
    <xf numFmtId="164" fontId="0" fillId="8" borderId="1" xfId="0" applyNumberFormat="1" applyFill="1" applyBorder="1"/>
    <xf numFmtId="0" fontId="0" fillId="8" borderId="1" xfId="0" applyFill="1" applyBorder="1"/>
    <xf numFmtId="0" fontId="0" fillId="9" borderId="4" xfId="0" applyFill="1" applyBorder="1"/>
    <xf numFmtId="44" fontId="0" fillId="9" borderId="4" xfId="2" applyFont="1" applyFill="1" applyBorder="1"/>
    <xf numFmtId="43" fontId="0" fillId="9" borderId="4" xfId="1" applyFont="1" applyFill="1" applyBorder="1"/>
    <xf numFmtId="164" fontId="0" fillId="9" borderId="4" xfId="0" applyNumberFormat="1" applyFill="1" applyBorder="1"/>
    <xf numFmtId="164" fontId="0" fillId="9" borderId="1" xfId="0" applyNumberFormat="1" applyFill="1" applyBorder="1"/>
    <xf numFmtId="0" fontId="0" fillId="9" borderId="1" xfId="0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166" fontId="3" fillId="2" borderId="3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44" fontId="2" fillId="3" borderId="5" xfId="0" applyNumberFormat="1" applyFont="1" applyFill="1" applyBorder="1" applyAlignment="1">
      <alignment vertical="center"/>
    </xf>
    <xf numFmtId="44" fontId="2" fillId="3" borderId="6" xfId="0" applyNumberFormat="1" applyFont="1" applyFill="1" applyBorder="1" applyAlignment="1">
      <alignment vertical="center"/>
    </xf>
    <xf numFmtId="44" fontId="3" fillId="2" borderId="6" xfId="0" applyNumberFormat="1" applyFont="1" applyFill="1" applyBorder="1" applyAlignment="1">
      <alignment horizontal="center" vertical="center"/>
    </xf>
    <xf numFmtId="44" fontId="3" fillId="2" borderId="7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4" fontId="3" fillId="2" borderId="9" xfId="0" applyNumberFormat="1" applyFont="1" applyFill="1" applyBorder="1" applyAlignment="1">
      <alignment horizontal="center" vertical="center"/>
    </xf>
    <xf numFmtId="44" fontId="3" fillId="2" borderId="11" xfId="0" applyNumberFormat="1" applyFont="1" applyFill="1" applyBorder="1" applyAlignment="1">
      <alignment horizontal="center" vertical="center"/>
    </xf>
    <xf numFmtId="44" fontId="2" fillId="3" borderId="7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4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44" fontId="2" fillId="3" borderId="6" xfId="0" applyNumberFormat="1" applyFont="1" applyFill="1" applyBorder="1" applyAlignment="1">
      <alignment horizontal="center" vertical="center"/>
    </xf>
    <xf numFmtId="44" fontId="2" fillId="3" borderId="7" xfId="0" applyNumberFormat="1" applyFont="1" applyFill="1" applyBorder="1" applyAlignment="1">
      <alignment horizontal="center" vertical="center"/>
    </xf>
    <xf numFmtId="44" fontId="3" fillId="3" borderId="5" xfId="0" applyNumberFormat="1" applyFont="1" applyFill="1" applyBorder="1" applyAlignment="1">
      <alignment horizontal="center" vertical="center"/>
    </xf>
    <xf numFmtId="44" fontId="3" fillId="3" borderId="6" xfId="0" applyNumberFormat="1" applyFont="1" applyFill="1" applyBorder="1" applyAlignment="1">
      <alignment horizontal="center" vertical="center"/>
    </xf>
    <xf numFmtId="44" fontId="3" fillId="3" borderId="7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6" fontId="2" fillId="2" borderId="1" xfId="0" applyNumberFormat="1" applyFont="1" applyFill="1" applyBorder="1" applyAlignment="1">
      <alignment horizontal="center"/>
    </xf>
    <xf numFmtId="166" fontId="2" fillId="2" borderId="3" xfId="0" applyNumberFormat="1" applyFont="1" applyFill="1" applyBorder="1" applyAlignment="1">
      <alignment horizontal="center"/>
    </xf>
    <xf numFmtId="44" fontId="2" fillId="3" borderId="9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</cellXfs>
  <cellStyles count="3">
    <cellStyle name="Komma" xfId="1" builtinId="3"/>
    <cellStyle name="Standard" xfId="0" builtinId="0"/>
    <cellStyle name="Währung" xfId="2" builtinId="4"/>
  </cellStyles>
  <dxfs count="4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5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912297-FEE5-4440-8330-6FF30E6F5F32}" name="Tabelle1" displayName="Tabelle1" ref="A1:E273" totalsRowShown="0">
  <autoFilter ref="A1:E273" xr:uid="{DE912297-FEE5-4440-8330-6FF30E6F5F32}"/>
  <tableColumns count="5">
    <tableColumn id="1" xr3:uid="{B6AB233F-8B48-4A18-AB69-D3D3E2552E49}" name="Produkt"/>
    <tableColumn id="2" xr3:uid="{506B714B-6348-43AE-AAA9-EF7F3273D4A9}" name="Preis" dataDxfId="3"/>
    <tableColumn id="3" xr3:uid="{CD708F8A-BE96-4A1E-9AFF-05AFC7A9EBA8}" name="Produktion" dataDxfId="2"/>
    <tableColumn id="4" xr3:uid="{F7E5F50B-FA23-4F2B-BC1E-318E6A0DF83D}" name="Verbrauch" dataDxfId="1"/>
    <tableColumn id="5" xr3:uid="{BF2C1669-7626-4BD1-9115-49F02AA4CD08}" name="Differenz" dataDxfId="0">
      <calculatedColumnFormula>Tabelle1[[#This Row],[Produktion]]-Tabelle1[[#This Row],[Verbrauch]]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18"/>
  <sheetViews>
    <sheetView tabSelected="1" topLeftCell="A1089" zoomScale="115" zoomScaleNormal="115" workbookViewId="0">
      <selection activeCell="N1107" sqref="N1107"/>
    </sheetView>
  </sheetViews>
  <sheetFormatPr defaultColWidth="9.140625" defaultRowHeight="15"/>
  <cols>
    <col min="1" max="1" width="19.42578125" bestFit="1" customWidth="1"/>
    <col min="2" max="2" width="21.7109375" customWidth="1"/>
    <col min="3" max="3" width="18.28515625" bestFit="1" customWidth="1"/>
    <col min="5" max="5" width="15" customWidth="1"/>
    <col min="6" max="6" width="15.140625" customWidth="1"/>
    <col min="7" max="7" width="24.42578125" bestFit="1" customWidth="1"/>
    <col min="8" max="8" width="15.7109375" bestFit="1" customWidth="1"/>
    <col min="9" max="9" width="20.5703125" bestFit="1" customWidth="1"/>
    <col min="11" max="11" width="14.7109375" bestFit="1" customWidth="1"/>
    <col min="12" max="12" width="19.140625" bestFit="1" customWidth="1"/>
    <col min="13" max="13" width="18.85546875" customWidth="1"/>
    <col min="14" max="14" width="13.140625" bestFit="1" customWidth="1"/>
    <col min="15" max="15" width="15.42578125" customWidth="1"/>
  </cols>
  <sheetData>
    <row r="1" spans="1:14">
      <c r="A1" s="105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7"/>
      <c r="L1" s="2" t="s">
        <v>1</v>
      </c>
      <c r="M1" s="108">
        <v>145000</v>
      </c>
      <c r="N1" s="109"/>
    </row>
    <row r="2" spans="1:14">
      <c r="A2" s="76" t="s">
        <v>2</v>
      </c>
      <c r="B2" s="76"/>
      <c r="C2" s="76"/>
      <c r="D2" s="76"/>
      <c r="E2" s="76"/>
      <c r="F2" s="76"/>
      <c r="G2" s="76" t="s">
        <v>3</v>
      </c>
      <c r="H2" s="76"/>
      <c r="I2" s="76"/>
      <c r="J2" s="76"/>
      <c r="K2" s="76"/>
      <c r="L2" s="76"/>
      <c r="M2" s="71" t="s">
        <v>4</v>
      </c>
      <c r="N2" s="77"/>
    </row>
    <row r="3" spans="1:14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6</v>
      </c>
      <c r="I3" s="12" t="s">
        <v>12</v>
      </c>
      <c r="J3" s="12" t="s">
        <v>8</v>
      </c>
      <c r="K3" s="12" t="s">
        <v>13</v>
      </c>
      <c r="L3" s="12" t="s">
        <v>14</v>
      </c>
      <c r="M3" s="16" t="s">
        <v>15</v>
      </c>
      <c r="N3" s="102">
        <f>M4+M10</f>
        <v>29279.519999999997</v>
      </c>
    </row>
    <row r="4" spans="1:14">
      <c r="A4" s="3" t="s">
        <v>16</v>
      </c>
      <c r="B4" s="4">
        <f>_xlfn.XLOOKUP(A4,Preisliste!A:A,Preisliste!B:B,"nicht gefunden")</f>
        <v>335</v>
      </c>
      <c r="C4" s="3">
        <v>300</v>
      </c>
      <c r="D4" s="3">
        <v>24</v>
      </c>
      <c r="E4" s="5">
        <f>D4*C4</f>
        <v>7200</v>
      </c>
      <c r="F4" s="6">
        <f>(E4/1000)*B4</f>
        <v>2412</v>
      </c>
      <c r="G4" s="3" t="s">
        <v>17</v>
      </c>
      <c r="H4" s="4">
        <f>_xlfn.XLOOKUP(G4,Preisliste!A:A,Preisliste!B:B,"nicht gefunden")</f>
        <v>1420</v>
      </c>
      <c r="I4" s="5">
        <v>600</v>
      </c>
      <c r="J4" s="3">
        <f>D4</f>
        <v>24</v>
      </c>
      <c r="K4" s="5">
        <f>I4*J4</f>
        <v>14400</v>
      </c>
      <c r="L4" s="6">
        <f>(K4/1000)*H4</f>
        <v>20448</v>
      </c>
      <c r="M4" s="17">
        <f>L4-F4-F5-F6-F7-F8+L5</f>
        <v>16825.919999999998</v>
      </c>
      <c r="N4" s="103"/>
    </row>
    <row r="5" spans="1:14">
      <c r="A5" s="3" t="s">
        <v>18</v>
      </c>
      <c r="B5" s="4">
        <f>_xlfn.XLOOKUP(A5,Preisliste!A:A,Preisliste!B:B,"nicht gefunden")</f>
        <v>360</v>
      </c>
      <c r="C5" s="3">
        <v>100</v>
      </c>
      <c r="D5" s="3">
        <f>D4</f>
        <v>24</v>
      </c>
      <c r="E5" s="5">
        <f>D5*C5</f>
        <v>2400</v>
      </c>
      <c r="F5" s="6">
        <f>(E5/1000)*B5</f>
        <v>864</v>
      </c>
      <c r="G5" s="3" t="s">
        <v>19</v>
      </c>
      <c r="H5" s="4">
        <f>_xlfn.XLOOKUP(G5,Preisliste!A:A,Preisliste!B:B,"nicht gefunden")</f>
        <v>30</v>
      </c>
      <c r="I5" s="5">
        <v>40</v>
      </c>
      <c r="J5" s="3">
        <f>D4</f>
        <v>24</v>
      </c>
      <c r="K5" s="5">
        <f>I5*J5</f>
        <v>960</v>
      </c>
      <c r="L5" s="6">
        <f>(K5/1000)*H5</f>
        <v>28.799999999999997</v>
      </c>
      <c r="M5" s="18"/>
      <c r="N5" s="103"/>
    </row>
    <row r="6" spans="1:14">
      <c r="A6" s="3" t="s">
        <v>20</v>
      </c>
      <c r="B6" s="4">
        <f>_xlfn.XLOOKUP(A6,Preisliste!A:A,Preisliste!B:B,"nicht gefunden")</f>
        <v>0</v>
      </c>
      <c r="C6" s="3">
        <v>300</v>
      </c>
      <c r="D6" s="3">
        <f>D4</f>
        <v>24</v>
      </c>
      <c r="E6" s="5">
        <f>D6*C6</f>
        <v>7200</v>
      </c>
      <c r="F6" s="6">
        <f>(E6/1000)*B6</f>
        <v>0</v>
      </c>
      <c r="G6" s="3"/>
      <c r="H6" s="3"/>
      <c r="I6" s="5"/>
      <c r="J6" s="3"/>
      <c r="K6" s="5"/>
      <c r="L6" s="3"/>
      <c r="M6" s="18"/>
      <c r="N6" s="103"/>
    </row>
    <row r="7" spans="1:14">
      <c r="A7" s="3" t="s">
        <v>21</v>
      </c>
      <c r="B7" s="4">
        <f>_xlfn.XLOOKUP(A7,Preisliste!A:A,Preisliste!B:B,"nicht gefunden")</f>
        <v>3000</v>
      </c>
      <c r="C7" s="3">
        <v>5</v>
      </c>
      <c r="D7" s="3">
        <v>24</v>
      </c>
      <c r="E7" s="5">
        <f>D7*C7</f>
        <v>120</v>
      </c>
      <c r="F7" s="6">
        <f>(E7/1000)*B7</f>
        <v>360</v>
      </c>
      <c r="G7" s="3"/>
      <c r="H7" s="3"/>
      <c r="I7" s="5"/>
      <c r="J7" s="3"/>
      <c r="K7" s="5"/>
      <c r="L7" s="3"/>
      <c r="M7" s="18"/>
      <c r="N7" s="103"/>
    </row>
    <row r="8" spans="1:14">
      <c r="A8" s="3" t="s">
        <v>22</v>
      </c>
      <c r="B8" s="4">
        <f>_xlfn.XLOOKUP(A8,Preisliste!A:A,Preisliste!B:B,"nicht gefunden")</f>
        <v>310</v>
      </c>
      <c r="C8" s="3">
        <v>2</v>
      </c>
      <c r="D8" s="3">
        <f>D7</f>
        <v>24</v>
      </c>
      <c r="E8" s="5">
        <f>D8*C8</f>
        <v>48</v>
      </c>
      <c r="F8" s="6">
        <f>(E8/1000)*B8</f>
        <v>14.88</v>
      </c>
      <c r="G8" s="3"/>
      <c r="H8" s="3"/>
      <c r="I8" s="5"/>
      <c r="J8" s="3"/>
      <c r="K8" s="5"/>
      <c r="L8" s="3"/>
      <c r="M8" s="18"/>
      <c r="N8" s="103"/>
    </row>
    <row r="9" spans="1:14">
      <c r="A9" s="13" t="s">
        <v>5</v>
      </c>
      <c r="B9" s="13" t="s">
        <v>6</v>
      </c>
      <c r="C9" s="13" t="s">
        <v>7</v>
      </c>
      <c r="D9" s="13" t="s">
        <v>8</v>
      </c>
      <c r="E9" s="14" t="s">
        <v>9</v>
      </c>
      <c r="F9" s="13" t="s">
        <v>10</v>
      </c>
      <c r="G9" s="13" t="s">
        <v>11</v>
      </c>
      <c r="H9" s="13" t="s">
        <v>6</v>
      </c>
      <c r="I9" s="14" t="s">
        <v>12</v>
      </c>
      <c r="J9" s="13" t="s">
        <v>8</v>
      </c>
      <c r="K9" s="14" t="s">
        <v>13</v>
      </c>
      <c r="L9" s="13" t="s">
        <v>14</v>
      </c>
      <c r="M9" s="19" t="s">
        <v>15</v>
      </c>
      <c r="N9" s="103"/>
    </row>
    <row r="10" spans="1:14">
      <c r="A10" s="7" t="s">
        <v>23</v>
      </c>
      <c r="B10" s="8">
        <f>_xlfn.XLOOKUP(A10,Preisliste!A:A,Preisliste!B:B,"nicht gefunden")</f>
        <v>720</v>
      </c>
      <c r="C10" s="7">
        <v>150</v>
      </c>
      <c r="D10" s="7">
        <v>24</v>
      </c>
      <c r="E10" s="9">
        <f>D10*C10</f>
        <v>3600</v>
      </c>
      <c r="F10" s="10">
        <f>(E10/1000)*B10</f>
        <v>2592</v>
      </c>
      <c r="G10" s="7" t="s">
        <v>24</v>
      </c>
      <c r="H10" s="8">
        <f>_xlfn.XLOOKUP(G10,Preisliste!A:A,Preisliste!B:B,"nicht gefunden")</f>
        <v>2180</v>
      </c>
      <c r="I10" s="9">
        <v>300</v>
      </c>
      <c r="J10" s="7">
        <f>D10</f>
        <v>24</v>
      </c>
      <c r="K10" s="9">
        <f>I10*J10</f>
        <v>7200</v>
      </c>
      <c r="L10" s="10">
        <f>(K10/1000)*H10</f>
        <v>15696</v>
      </c>
      <c r="M10" s="20">
        <f>L10-F10-F11-F12+L11</f>
        <v>12453.599999999999</v>
      </c>
      <c r="N10" s="103"/>
    </row>
    <row r="11" spans="1:14">
      <c r="A11" s="7" t="s">
        <v>25</v>
      </c>
      <c r="B11" s="8">
        <f>_xlfn.XLOOKUP(A11,Preisliste!A:A,Preisliste!B:B,"nicht gefunden")</f>
        <v>525</v>
      </c>
      <c r="C11" s="7">
        <v>20</v>
      </c>
      <c r="D11" s="7">
        <f>D10</f>
        <v>24</v>
      </c>
      <c r="E11" s="9">
        <f>D11*C11</f>
        <v>480</v>
      </c>
      <c r="F11" s="10">
        <f>(E11/1000)*B11</f>
        <v>252</v>
      </c>
      <c r="G11" s="7" t="s">
        <v>19</v>
      </c>
      <c r="H11" s="8">
        <f>_xlfn.XLOOKUP(G11,Preisliste!A:A,Preisliste!B:B,"nicht gefunden")</f>
        <v>30</v>
      </c>
      <c r="I11" s="9">
        <v>40</v>
      </c>
      <c r="J11" s="7">
        <f>D11</f>
        <v>24</v>
      </c>
      <c r="K11" s="9">
        <f>I11*J11</f>
        <v>960</v>
      </c>
      <c r="L11" s="10">
        <f>(K11/1000)*H11</f>
        <v>28.799999999999997</v>
      </c>
      <c r="M11" s="21"/>
      <c r="N11" s="103"/>
    </row>
    <row r="12" spans="1:14">
      <c r="A12" s="7" t="s">
        <v>26</v>
      </c>
      <c r="B12" s="8">
        <f>_xlfn.XLOOKUP(A12,Preisliste!A:A,Preisliste!B:B,"nicht gefunden")</f>
        <v>1780</v>
      </c>
      <c r="C12" s="7">
        <v>10</v>
      </c>
      <c r="D12" s="7">
        <f>D10</f>
        <v>24</v>
      </c>
      <c r="E12" s="9">
        <f>D12*C12</f>
        <v>240</v>
      </c>
      <c r="F12" s="10">
        <f>(E12/1000)*B12</f>
        <v>427.2</v>
      </c>
      <c r="G12" s="7"/>
      <c r="H12" s="7"/>
      <c r="I12" s="9"/>
      <c r="J12" s="7"/>
      <c r="K12" s="9"/>
      <c r="L12" s="7"/>
      <c r="M12" s="21"/>
      <c r="N12" s="104"/>
    </row>
    <row r="14" spans="1:14">
      <c r="A14" s="71" t="s">
        <v>27</v>
      </c>
      <c r="B14" s="72"/>
      <c r="C14" s="72"/>
      <c r="D14" s="72"/>
      <c r="E14" s="72"/>
      <c r="F14" s="72"/>
      <c r="G14" s="72"/>
      <c r="H14" s="72"/>
      <c r="I14" s="72"/>
      <c r="J14" s="72"/>
      <c r="K14" s="73"/>
      <c r="L14" s="11" t="s">
        <v>1</v>
      </c>
      <c r="M14" s="74">
        <v>150000</v>
      </c>
      <c r="N14" s="75"/>
    </row>
    <row r="15" spans="1:14">
      <c r="A15" s="76" t="s">
        <v>2</v>
      </c>
      <c r="B15" s="76"/>
      <c r="C15" s="76"/>
      <c r="D15" s="76"/>
      <c r="E15" s="76"/>
      <c r="F15" s="76"/>
      <c r="G15" s="76" t="s">
        <v>3</v>
      </c>
      <c r="H15" s="76"/>
      <c r="I15" s="76"/>
      <c r="J15" s="76"/>
      <c r="K15" s="76"/>
      <c r="L15" s="76"/>
      <c r="M15" s="71" t="s">
        <v>4</v>
      </c>
      <c r="N15" s="77"/>
    </row>
    <row r="16" spans="1:14">
      <c r="A16" s="12" t="s">
        <v>5</v>
      </c>
      <c r="B16" s="12" t="s">
        <v>6</v>
      </c>
      <c r="C16" s="12" t="s">
        <v>7</v>
      </c>
      <c r="D16" s="12" t="s">
        <v>8</v>
      </c>
      <c r="E16" s="12" t="s">
        <v>9</v>
      </c>
      <c r="F16" s="12" t="s">
        <v>10</v>
      </c>
      <c r="G16" s="12" t="s">
        <v>11</v>
      </c>
      <c r="H16" s="12" t="s">
        <v>6</v>
      </c>
      <c r="I16" s="12" t="s">
        <v>12</v>
      </c>
      <c r="J16" s="12" t="s">
        <v>8</v>
      </c>
      <c r="K16" s="12" t="s">
        <v>13</v>
      </c>
      <c r="L16" s="12" t="s">
        <v>14</v>
      </c>
      <c r="M16" s="16" t="s">
        <v>15</v>
      </c>
      <c r="N16" s="102">
        <f>M17+M23+M28+M32+M38+M43+M46+M52</f>
        <v>58256.88</v>
      </c>
    </row>
    <row r="17" spans="1:14">
      <c r="A17" s="3" t="s">
        <v>28</v>
      </c>
      <c r="B17" s="4">
        <f>_xlfn.XLOOKUP(A17,Preisliste!A:A,Preisliste!B:B,"nicht gefunden")</f>
        <v>920</v>
      </c>
      <c r="C17" s="3">
        <v>200</v>
      </c>
      <c r="D17" s="3">
        <v>24</v>
      </c>
      <c r="E17" s="5">
        <f>D17*C17</f>
        <v>4800</v>
      </c>
      <c r="F17" s="6">
        <f>(E17/1000)*B17</f>
        <v>4416</v>
      </c>
      <c r="G17" s="3" t="s">
        <v>29</v>
      </c>
      <c r="H17" s="4">
        <f>_xlfn.XLOOKUP(G17,Preisliste!A:A,Preisliste!B:B,"nicht gefunden")</f>
        <v>2200</v>
      </c>
      <c r="I17" s="5">
        <v>300</v>
      </c>
      <c r="J17" s="3">
        <f>D17</f>
        <v>24</v>
      </c>
      <c r="K17" s="5">
        <f>I17*J17</f>
        <v>7200</v>
      </c>
      <c r="L17" s="6">
        <f>(K17/1000)*H17</f>
        <v>15840</v>
      </c>
      <c r="M17" s="17">
        <f>L17-F17-F18-F19-F20-F21+L18</f>
        <v>8622</v>
      </c>
      <c r="N17" s="103"/>
    </row>
    <row r="18" spans="1:14">
      <c r="A18" s="3" t="s">
        <v>20</v>
      </c>
      <c r="B18" s="4">
        <f>_xlfn.XLOOKUP(A18,Preisliste!A:A,Preisliste!B:B,"nicht gefunden")</f>
        <v>0</v>
      </c>
      <c r="C18" s="3">
        <v>300</v>
      </c>
      <c r="D18" s="3">
        <f>D17</f>
        <v>24</v>
      </c>
      <c r="E18" s="5">
        <f>D18*C18</f>
        <v>7200</v>
      </c>
      <c r="F18" s="6">
        <f>(E18/1000)*B18</f>
        <v>0</v>
      </c>
      <c r="G18" s="3" t="s">
        <v>19</v>
      </c>
      <c r="H18" s="4">
        <f>_xlfn.XLOOKUP(G18,Preisliste!A:A,Preisliste!B:B,"nicht gefunden")</f>
        <v>30</v>
      </c>
      <c r="I18" s="5">
        <v>50</v>
      </c>
      <c r="J18" s="3">
        <f>D17</f>
        <v>24</v>
      </c>
      <c r="K18" s="5">
        <f>I18*J18</f>
        <v>1200</v>
      </c>
      <c r="L18" s="6">
        <f>(K18/1000)*H18</f>
        <v>36</v>
      </c>
      <c r="M18" s="18"/>
      <c r="N18" s="103"/>
    </row>
    <row r="19" spans="1:14">
      <c r="A19" s="3" t="s">
        <v>30</v>
      </c>
      <c r="B19" s="4">
        <f>_xlfn.XLOOKUP(A19,Preisliste!A:A,Preisliste!B:B,"nicht gefunden")</f>
        <v>360</v>
      </c>
      <c r="C19" s="3">
        <v>250</v>
      </c>
      <c r="D19" s="3">
        <f>D17</f>
        <v>24</v>
      </c>
      <c r="E19" s="5">
        <f>D19*C19</f>
        <v>6000</v>
      </c>
      <c r="F19" s="6">
        <f>(E19/1000)*B19</f>
        <v>2160</v>
      </c>
      <c r="G19" s="3"/>
      <c r="H19" s="3"/>
      <c r="I19" s="5"/>
      <c r="J19" s="3"/>
      <c r="K19" s="5"/>
      <c r="L19" s="3"/>
      <c r="M19" s="18"/>
      <c r="N19" s="103"/>
    </row>
    <row r="20" spans="1:14">
      <c r="A20" s="3" t="s">
        <v>26</v>
      </c>
      <c r="B20" s="4">
        <f>_xlfn.XLOOKUP(A20,Preisliste!A:A,Preisliste!B:B,"nicht gefunden")</f>
        <v>1780</v>
      </c>
      <c r="C20" s="3">
        <v>15</v>
      </c>
      <c r="D20" s="3">
        <v>24</v>
      </c>
      <c r="E20" s="5">
        <f>D20*C20</f>
        <v>360</v>
      </c>
      <c r="F20" s="6">
        <f>(E20/1000)*B20</f>
        <v>640.79999999999995</v>
      </c>
      <c r="G20" s="3"/>
      <c r="H20" s="3"/>
      <c r="I20" s="5"/>
      <c r="J20" s="3"/>
      <c r="K20" s="5"/>
      <c r="L20" s="3"/>
      <c r="M20" s="18"/>
      <c r="N20" s="103"/>
    </row>
    <row r="21" spans="1:14">
      <c r="A21" s="3" t="s">
        <v>22</v>
      </c>
      <c r="B21" s="4">
        <f>_xlfn.XLOOKUP(A21,Preisliste!A:A,Preisliste!B:B,"nicht gefunden")</f>
        <v>310</v>
      </c>
      <c r="C21" s="3">
        <v>5</v>
      </c>
      <c r="D21" s="3">
        <f>D20</f>
        <v>24</v>
      </c>
      <c r="E21" s="5">
        <f>D21*C21</f>
        <v>120</v>
      </c>
      <c r="F21" s="6">
        <f>(E21/1000)*B21</f>
        <v>37.199999999999996</v>
      </c>
      <c r="G21" s="3"/>
      <c r="H21" s="3"/>
      <c r="I21" s="5"/>
      <c r="J21" s="3"/>
      <c r="K21" s="5"/>
      <c r="L21" s="3"/>
      <c r="M21" s="18"/>
      <c r="N21" s="103"/>
    </row>
    <row r="22" spans="1:14">
      <c r="A22" s="13" t="s">
        <v>5</v>
      </c>
      <c r="B22" s="13" t="s">
        <v>6</v>
      </c>
      <c r="C22" s="13" t="s">
        <v>7</v>
      </c>
      <c r="D22" s="13" t="s">
        <v>8</v>
      </c>
      <c r="E22" s="13" t="s">
        <v>9</v>
      </c>
      <c r="F22" s="13" t="s">
        <v>10</v>
      </c>
      <c r="G22" s="13" t="s">
        <v>11</v>
      </c>
      <c r="H22" s="13" t="s">
        <v>6</v>
      </c>
      <c r="I22" s="13" t="s">
        <v>12</v>
      </c>
      <c r="J22" s="13" t="s">
        <v>8</v>
      </c>
      <c r="K22" s="13" t="s">
        <v>13</v>
      </c>
      <c r="L22" s="13" t="s">
        <v>14</v>
      </c>
      <c r="M22" s="19" t="s">
        <v>15</v>
      </c>
      <c r="N22" s="103"/>
    </row>
    <row r="23" spans="1:14">
      <c r="A23" s="7" t="s">
        <v>31</v>
      </c>
      <c r="B23" s="8">
        <f>_xlfn.XLOOKUP(A23,Preisliste!A:A,Preisliste!B:B,"nicht gefunden")</f>
        <v>640</v>
      </c>
      <c r="C23" s="7">
        <v>200</v>
      </c>
      <c r="D23" s="7">
        <v>24</v>
      </c>
      <c r="E23" s="9">
        <f>D23*C23</f>
        <v>4800</v>
      </c>
      <c r="F23" s="10">
        <f>(E23/1000)*B23</f>
        <v>3072</v>
      </c>
      <c r="G23" s="7" t="s">
        <v>32</v>
      </c>
      <c r="H23" s="8">
        <f>_xlfn.XLOOKUP(G23,Preisliste!A:A,Preisliste!B:B,"nicht gefunden")</f>
        <v>2150</v>
      </c>
      <c r="I23" s="9">
        <v>280</v>
      </c>
      <c r="J23" s="7">
        <f>D23</f>
        <v>24</v>
      </c>
      <c r="K23" s="9">
        <f>I23*J23</f>
        <v>6720</v>
      </c>
      <c r="L23" s="10">
        <f>(K23/1000)*H23</f>
        <v>14448</v>
      </c>
      <c r="M23" s="20">
        <f>L23-F23-F24-F25-F26+L24</f>
        <v>9404.6400000000012</v>
      </c>
      <c r="N23" s="103"/>
    </row>
    <row r="24" spans="1:14">
      <c r="A24" s="7" t="s">
        <v>20</v>
      </c>
      <c r="B24" s="8">
        <f>_xlfn.XLOOKUP(A24,Preisliste!A:A,Preisliste!B:B,"nicht gefunden")</f>
        <v>0</v>
      </c>
      <c r="C24" s="7">
        <v>150</v>
      </c>
      <c r="D24" s="7">
        <f>D23</f>
        <v>24</v>
      </c>
      <c r="E24" s="9">
        <f>D24*C24</f>
        <v>3600</v>
      </c>
      <c r="F24" s="10">
        <f>(E24/1000)*B24</f>
        <v>0</v>
      </c>
      <c r="G24" s="7" t="s">
        <v>19</v>
      </c>
      <c r="H24" s="8">
        <f>_xlfn.XLOOKUP(G24,Preisliste!A:A,Preisliste!B:B,"nicht gefunden")</f>
        <v>30</v>
      </c>
      <c r="I24" s="9">
        <v>80</v>
      </c>
      <c r="J24" s="7">
        <f>D23</f>
        <v>24</v>
      </c>
      <c r="K24" s="9">
        <f>I24*J24</f>
        <v>1920</v>
      </c>
      <c r="L24" s="10">
        <f>(K24/1000)*H24</f>
        <v>57.599999999999994</v>
      </c>
      <c r="M24" s="21"/>
      <c r="N24" s="103"/>
    </row>
    <row r="25" spans="1:14">
      <c r="A25" s="7" t="s">
        <v>25</v>
      </c>
      <c r="B25" s="8">
        <f>_xlfn.XLOOKUP(A25,Preisliste!A:A,Preisliste!B:B,"nicht gefunden")</f>
        <v>525</v>
      </c>
      <c r="C25" s="7">
        <v>100</v>
      </c>
      <c r="D25" s="7">
        <f>D23</f>
        <v>24</v>
      </c>
      <c r="E25" s="9">
        <f>D25*C25</f>
        <v>2400</v>
      </c>
      <c r="F25" s="10">
        <f>(E25/1000)*B25</f>
        <v>1260</v>
      </c>
      <c r="G25" s="7"/>
      <c r="H25" s="7"/>
      <c r="I25" s="9"/>
      <c r="J25" s="7"/>
      <c r="K25" s="9"/>
      <c r="L25" s="7"/>
      <c r="M25" s="21"/>
      <c r="N25" s="103"/>
    </row>
    <row r="26" spans="1:14">
      <c r="A26" s="7" t="s">
        <v>26</v>
      </c>
      <c r="B26" s="8">
        <f>_xlfn.XLOOKUP(A26,Preisliste!A:A,Preisliste!B:B,"nicht gefunden")</f>
        <v>1780</v>
      </c>
      <c r="C26" s="7">
        <v>18</v>
      </c>
      <c r="D26" s="7">
        <v>24</v>
      </c>
      <c r="E26" s="9">
        <f>D26*C26</f>
        <v>432</v>
      </c>
      <c r="F26" s="10">
        <f>(E26/1000)*B26</f>
        <v>768.96</v>
      </c>
      <c r="G26" s="7"/>
      <c r="H26" s="7"/>
      <c r="I26" s="9"/>
      <c r="J26" s="7"/>
      <c r="K26" s="9"/>
      <c r="L26" s="7"/>
      <c r="M26" s="21"/>
      <c r="N26" s="103"/>
    </row>
    <row r="27" spans="1:14">
      <c r="A27" s="12" t="s">
        <v>5</v>
      </c>
      <c r="B27" s="12" t="s">
        <v>6</v>
      </c>
      <c r="C27" s="12" t="s">
        <v>7</v>
      </c>
      <c r="D27" s="12" t="s">
        <v>8</v>
      </c>
      <c r="E27" s="15" t="s">
        <v>9</v>
      </c>
      <c r="F27" s="12" t="s">
        <v>10</v>
      </c>
      <c r="G27" s="12" t="s">
        <v>11</v>
      </c>
      <c r="H27" s="12" t="s">
        <v>6</v>
      </c>
      <c r="I27" s="15" t="s">
        <v>12</v>
      </c>
      <c r="J27" s="12" t="s">
        <v>8</v>
      </c>
      <c r="K27" s="15" t="s">
        <v>13</v>
      </c>
      <c r="L27" s="12" t="s">
        <v>14</v>
      </c>
      <c r="M27" s="16" t="s">
        <v>15</v>
      </c>
      <c r="N27" s="103"/>
    </row>
    <row r="28" spans="1:14">
      <c r="A28" s="3" t="s">
        <v>33</v>
      </c>
      <c r="B28" s="4">
        <f>_xlfn.XLOOKUP(A28,Preisliste!A:A,Preisliste!B:B,"nicht gefunden")</f>
        <v>720</v>
      </c>
      <c r="C28" s="3">
        <v>300</v>
      </c>
      <c r="D28" s="3">
        <v>24</v>
      </c>
      <c r="E28" s="5">
        <f>D28*C28</f>
        <v>7200</v>
      </c>
      <c r="F28" s="6">
        <f>(E28/1000)*B28</f>
        <v>5184</v>
      </c>
      <c r="G28" s="3" t="s">
        <v>34</v>
      </c>
      <c r="H28" s="4">
        <f>_xlfn.XLOOKUP(G28,Preisliste!A:A,Preisliste!B:B,"nicht gefunden")</f>
        <v>2100</v>
      </c>
      <c r="I28" s="5">
        <v>250</v>
      </c>
      <c r="J28" s="3">
        <f>D28</f>
        <v>24</v>
      </c>
      <c r="K28" s="5">
        <f>I28*J28</f>
        <v>6000</v>
      </c>
      <c r="L28" s="6">
        <f>(K28/1000)*H28</f>
        <v>12600</v>
      </c>
      <c r="M28" s="17">
        <f>L28-F28-F29-F30+L29</f>
        <v>5316</v>
      </c>
      <c r="N28" s="103"/>
    </row>
    <row r="29" spans="1:14">
      <c r="A29" s="3" t="s">
        <v>25</v>
      </c>
      <c r="B29" s="4">
        <f>_xlfn.XLOOKUP(A29,Preisliste!A:A,Preisliste!B:B,"nicht gefunden")</f>
        <v>525</v>
      </c>
      <c r="C29" s="3">
        <v>100</v>
      </c>
      <c r="D29" s="3">
        <f>D28</f>
        <v>24</v>
      </c>
      <c r="E29" s="5">
        <f>D29*C29</f>
        <v>2400</v>
      </c>
      <c r="F29" s="6">
        <f>(E29/1000)*B29</f>
        <v>1260</v>
      </c>
      <c r="G29" s="3" t="s">
        <v>19</v>
      </c>
      <c r="H29" s="4">
        <f>_xlfn.XLOOKUP(G29,Preisliste!A:A,Preisliste!B:B,"nicht gefunden")</f>
        <v>30</v>
      </c>
      <c r="I29" s="5">
        <v>20</v>
      </c>
      <c r="J29" s="3">
        <f>D29</f>
        <v>24</v>
      </c>
      <c r="K29" s="5">
        <f>I29*J29</f>
        <v>480</v>
      </c>
      <c r="L29" s="6">
        <f>(K29/1000)*H29</f>
        <v>14.399999999999999</v>
      </c>
      <c r="M29" s="18"/>
      <c r="N29" s="103"/>
    </row>
    <row r="30" spans="1:14">
      <c r="A30" s="3" t="s">
        <v>26</v>
      </c>
      <c r="B30" s="4">
        <f>_xlfn.XLOOKUP(A30,Preisliste!A:A,Preisliste!B:B,"nicht gefunden")</f>
        <v>1780</v>
      </c>
      <c r="C30" s="3">
        <v>20</v>
      </c>
      <c r="D30" s="3">
        <f>D28</f>
        <v>24</v>
      </c>
      <c r="E30" s="5">
        <f>D30*C30</f>
        <v>480</v>
      </c>
      <c r="F30" s="6">
        <f>(E30/1000)*B30</f>
        <v>854.4</v>
      </c>
      <c r="G30" s="3"/>
      <c r="H30" s="3"/>
      <c r="I30" s="5"/>
      <c r="J30" s="3"/>
      <c r="K30" s="5"/>
      <c r="L30" s="3"/>
      <c r="M30" s="18"/>
      <c r="N30" s="103"/>
    </row>
    <row r="31" spans="1:14">
      <c r="A31" s="13" t="s">
        <v>5</v>
      </c>
      <c r="B31" s="13" t="s">
        <v>6</v>
      </c>
      <c r="C31" s="13" t="s">
        <v>7</v>
      </c>
      <c r="D31" s="13" t="s">
        <v>8</v>
      </c>
      <c r="E31" s="13" t="s">
        <v>9</v>
      </c>
      <c r="F31" s="13" t="s">
        <v>10</v>
      </c>
      <c r="G31" s="13" t="s">
        <v>11</v>
      </c>
      <c r="H31" s="13" t="s">
        <v>6</v>
      </c>
      <c r="I31" s="13" t="s">
        <v>12</v>
      </c>
      <c r="J31" s="13" t="s">
        <v>8</v>
      </c>
      <c r="K31" s="13" t="s">
        <v>13</v>
      </c>
      <c r="L31" s="13" t="s">
        <v>14</v>
      </c>
      <c r="M31" s="19" t="s">
        <v>15</v>
      </c>
      <c r="N31" s="103"/>
    </row>
    <row r="32" spans="1:14">
      <c r="A32" s="7" t="s">
        <v>16</v>
      </c>
      <c r="B32" s="8">
        <f>_xlfn.XLOOKUP(A32,Preisliste!A:A,Preisliste!B:B,"nicht gefunden")</f>
        <v>335</v>
      </c>
      <c r="C32" s="7">
        <v>200</v>
      </c>
      <c r="D32" s="7">
        <v>24</v>
      </c>
      <c r="E32" s="9">
        <f>D32*C32</f>
        <v>4800</v>
      </c>
      <c r="F32" s="10">
        <f>(E32/1000)*B32</f>
        <v>1608</v>
      </c>
      <c r="G32" s="7" t="s">
        <v>35</v>
      </c>
      <c r="H32" s="8">
        <f>_xlfn.XLOOKUP(G32,Preisliste!A:A,Preisliste!B:B,"nicht gefunden")</f>
        <v>2550</v>
      </c>
      <c r="I32" s="9">
        <v>200</v>
      </c>
      <c r="J32" s="7">
        <f>D32</f>
        <v>24</v>
      </c>
      <c r="K32" s="9">
        <f>I32*J32</f>
        <v>4800</v>
      </c>
      <c r="L32" s="10">
        <f>(K32/1000)*H32</f>
        <v>12240</v>
      </c>
      <c r="M32" s="20">
        <f>L32-F32-F33-F34-F35-F36+L33</f>
        <v>6917.04</v>
      </c>
      <c r="N32" s="103"/>
    </row>
    <row r="33" spans="1:14">
      <c r="A33" s="7" t="s">
        <v>20</v>
      </c>
      <c r="B33" s="8">
        <f>_xlfn.XLOOKUP(A33,Preisliste!A:A,Preisliste!B:B,"nicht gefunden")</f>
        <v>0</v>
      </c>
      <c r="C33" s="7">
        <v>300</v>
      </c>
      <c r="D33" s="7">
        <f>D32</f>
        <v>24</v>
      </c>
      <c r="E33" s="9">
        <f>D33*C33</f>
        <v>7200</v>
      </c>
      <c r="F33" s="10">
        <f>(E33/1000)*B33</f>
        <v>0</v>
      </c>
      <c r="G33" s="7" t="s">
        <v>19</v>
      </c>
      <c r="H33" s="8">
        <f>_xlfn.XLOOKUP(G33,Preisliste!A:A,Preisliste!B:B,"nicht gefunden")</f>
        <v>30</v>
      </c>
      <c r="I33" s="9">
        <v>50</v>
      </c>
      <c r="J33" s="7">
        <f>D32</f>
        <v>24</v>
      </c>
      <c r="K33" s="9">
        <f>I33*J33</f>
        <v>1200</v>
      </c>
      <c r="L33" s="10">
        <f>(K33/1000)*H33</f>
        <v>36</v>
      </c>
      <c r="M33" s="21"/>
      <c r="N33" s="103"/>
    </row>
    <row r="34" spans="1:14">
      <c r="A34" s="7" t="s">
        <v>36</v>
      </c>
      <c r="B34" s="8">
        <f>_xlfn.XLOOKUP(A34,Preisliste!A:A,Preisliste!B:B,"nicht gefunden")</f>
        <v>490</v>
      </c>
      <c r="C34" s="7">
        <v>200</v>
      </c>
      <c r="D34" s="7">
        <f>D32</f>
        <v>24</v>
      </c>
      <c r="E34" s="9">
        <f>D34*C34</f>
        <v>4800</v>
      </c>
      <c r="F34" s="10">
        <f>(E34/1000)*B34</f>
        <v>2352</v>
      </c>
      <c r="G34" s="7"/>
      <c r="H34" s="7"/>
      <c r="I34" s="9"/>
      <c r="J34" s="7"/>
      <c r="K34" s="9"/>
      <c r="L34" s="7"/>
      <c r="M34" s="21"/>
      <c r="N34" s="103"/>
    </row>
    <row r="35" spans="1:14">
      <c r="A35" s="7" t="s">
        <v>25</v>
      </c>
      <c r="B35" s="8">
        <f>_xlfn.XLOOKUP(A35,Preisliste!A:A,Preisliste!B:B,"nicht gefunden")</f>
        <v>525</v>
      </c>
      <c r="C35" s="7">
        <v>50</v>
      </c>
      <c r="D35" s="7">
        <v>24</v>
      </c>
      <c r="E35" s="9">
        <f>D35*C35</f>
        <v>1200</v>
      </c>
      <c r="F35" s="10">
        <f>(E35/1000)*B35</f>
        <v>630</v>
      </c>
      <c r="G35" s="7"/>
      <c r="H35" s="7"/>
      <c r="I35" s="9"/>
      <c r="J35" s="7"/>
      <c r="K35" s="9"/>
      <c r="L35" s="7"/>
      <c r="M35" s="21"/>
      <c r="N35" s="103"/>
    </row>
    <row r="36" spans="1:14">
      <c r="A36" s="7" t="s">
        <v>26</v>
      </c>
      <c r="B36" s="8">
        <f>_xlfn.XLOOKUP(A36,Preisliste!A:A,Preisliste!B:B,"nicht gefunden")</f>
        <v>1780</v>
      </c>
      <c r="C36" s="7">
        <v>18</v>
      </c>
      <c r="D36" s="7">
        <f>D35</f>
        <v>24</v>
      </c>
      <c r="E36" s="9">
        <f>D36*C36</f>
        <v>432</v>
      </c>
      <c r="F36" s="10">
        <f>(E36/1000)*B36</f>
        <v>768.96</v>
      </c>
      <c r="G36" s="7"/>
      <c r="H36" s="7"/>
      <c r="I36" s="9"/>
      <c r="J36" s="7"/>
      <c r="K36" s="9"/>
      <c r="L36" s="7"/>
      <c r="M36" s="21"/>
      <c r="N36" s="103"/>
    </row>
    <row r="37" spans="1:14">
      <c r="A37" s="12" t="s">
        <v>5</v>
      </c>
      <c r="B37" s="12" t="s">
        <v>6</v>
      </c>
      <c r="C37" s="12" t="s">
        <v>7</v>
      </c>
      <c r="D37" s="12" t="s">
        <v>8</v>
      </c>
      <c r="E37" s="12" t="s">
        <v>9</v>
      </c>
      <c r="F37" s="12" t="s">
        <v>10</v>
      </c>
      <c r="G37" s="12" t="s">
        <v>11</v>
      </c>
      <c r="H37" s="12" t="s">
        <v>6</v>
      </c>
      <c r="I37" s="12" t="s">
        <v>12</v>
      </c>
      <c r="J37" s="12" t="s">
        <v>8</v>
      </c>
      <c r="K37" s="12" t="s">
        <v>13</v>
      </c>
      <c r="L37" s="12" t="s">
        <v>14</v>
      </c>
      <c r="M37" s="16" t="s">
        <v>15</v>
      </c>
      <c r="N37" s="103"/>
    </row>
    <row r="38" spans="1:14">
      <c r="A38" s="3" t="s">
        <v>37</v>
      </c>
      <c r="B38" s="4">
        <f>_xlfn.XLOOKUP(A38,Preisliste!A:A,Preisliste!B:B,"nicht gefunden")</f>
        <v>1050</v>
      </c>
      <c r="C38" s="3">
        <v>80</v>
      </c>
      <c r="D38" s="3">
        <v>24</v>
      </c>
      <c r="E38" s="5">
        <f>D38*C38</f>
        <v>1920</v>
      </c>
      <c r="F38" s="6">
        <f>(E38/1000)*B38</f>
        <v>2016</v>
      </c>
      <c r="G38" s="3" t="s">
        <v>38</v>
      </c>
      <c r="H38" s="4">
        <f>_xlfn.XLOOKUP(G38,Preisliste!A:A,Preisliste!B:B,"nicht gefunden")</f>
        <v>2580</v>
      </c>
      <c r="I38" s="5">
        <v>150</v>
      </c>
      <c r="J38" s="3">
        <f>D38</f>
        <v>24</v>
      </c>
      <c r="K38" s="5">
        <f>I38*J38</f>
        <v>3600</v>
      </c>
      <c r="L38" s="6">
        <f>(K38/1000)*H38</f>
        <v>9288</v>
      </c>
      <c r="M38" s="17">
        <f>L38-F38-F39-F40-F41+L39</f>
        <v>6843.6</v>
      </c>
      <c r="N38" s="103"/>
    </row>
    <row r="39" spans="1:14">
      <c r="A39" s="3" t="s">
        <v>20</v>
      </c>
      <c r="B39" s="4">
        <f>_xlfn.XLOOKUP(A39,Preisliste!A:A,Preisliste!B:B,"nicht gefunden")</f>
        <v>0</v>
      </c>
      <c r="C39" s="3">
        <v>160</v>
      </c>
      <c r="D39" s="3">
        <f>D38</f>
        <v>24</v>
      </c>
      <c r="E39" s="5">
        <f>D39*C39</f>
        <v>3840</v>
      </c>
      <c r="F39" s="6">
        <f>(E39/1000)*B39</f>
        <v>0</v>
      </c>
      <c r="G39" s="3" t="s">
        <v>19</v>
      </c>
      <c r="H39" s="4">
        <f>_xlfn.XLOOKUP(G39,Preisliste!A:A,Preisliste!B:B,"nicht gefunden")</f>
        <v>30</v>
      </c>
      <c r="I39" s="5">
        <v>50</v>
      </c>
      <c r="J39" s="3">
        <f>D38</f>
        <v>24</v>
      </c>
      <c r="K39" s="5">
        <f>I39*J39</f>
        <v>1200</v>
      </c>
      <c r="L39" s="6">
        <f>(K39/1000)*H39</f>
        <v>36</v>
      </c>
      <c r="M39" s="18"/>
      <c r="N39" s="103"/>
    </row>
    <row r="40" spans="1:14">
      <c r="A40" s="3" t="s">
        <v>26</v>
      </c>
      <c r="B40" s="4">
        <f>_xlfn.XLOOKUP(A40,Preisliste!A:A,Preisliste!B:B,"nicht gefunden")</f>
        <v>1780</v>
      </c>
      <c r="C40" s="3">
        <v>10</v>
      </c>
      <c r="D40" s="3">
        <f>D38</f>
        <v>24</v>
      </c>
      <c r="E40" s="5">
        <f>D40*C40</f>
        <v>240</v>
      </c>
      <c r="F40" s="6">
        <f>(E40/1000)*B40</f>
        <v>427.2</v>
      </c>
      <c r="G40" s="3"/>
      <c r="H40" s="3"/>
      <c r="I40" s="5"/>
      <c r="J40" s="3"/>
      <c r="K40" s="5"/>
      <c r="L40" s="3"/>
      <c r="M40" s="18"/>
      <c r="N40" s="103"/>
    </row>
    <row r="41" spans="1:14">
      <c r="A41" s="3" t="s">
        <v>22</v>
      </c>
      <c r="B41" s="4">
        <f>_xlfn.XLOOKUP(A41,Preisliste!A:A,Preisliste!B:B,"nicht gefunden")</f>
        <v>310</v>
      </c>
      <c r="C41" s="3">
        <v>5</v>
      </c>
      <c r="D41" s="3">
        <v>24</v>
      </c>
      <c r="E41" s="5">
        <f>D41*C41</f>
        <v>120</v>
      </c>
      <c r="F41" s="6">
        <f>(E41/1000)*B41</f>
        <v>37.199999999999996</v>
      </c>
      <c r="G41" s="3"/>
      <c r="H41" s="3"/>
      <c r="I41" s="5"/>
      <c r="J41" s="3"/>
      <c r="K41" s="5"/>
      <c r="L41" s="3"/>
      <c r="M41" s="18"/>
      <c r="N41" s="103"/>
    </row>
    <row r="42" spans="1:14">
      <c r="A42" s="13" t="s">
        <v>5</v>
      </c>
      <c r="B42" s="13" t="s">
        <v>6</v>
      </c>
      <c r="C42" s="13" t="s">
        <v>7</v>
      </c>
      <c r="D42" s="13" t="s">
        <v>8</v>
      </c>
      <c r="E42" s="14" t="s">
        <v>9</v>
      </c>
      <c r="F42" s="13" t="s">
        <v>10</v>
      </c>
      <c r="G42" s="13" t="s">
        <v>11</v>
      </c>
      <c r="H42" s="13" t="s">
        <v>6</v>
      </c>
      <c r="I42" s="14" t="s">
        <v>12</v>
      </c>
      <c r="J42" s="13" t="s">
        <v>8</v>
      </c>
      <c r="K42" s="14" t="s">
        <v>13</v>
      </c>
      <c r="L42" s="13" t="s">
        <v>14</v>
      </c>
      <c r="M42" s="19" t="s">
        <v>15</v>
      </c>
      <c r="N42" s="103"/>
    </row>
    <row r="43" spans="1:14">
      <c r="A43" s="7" t="s">
        <v>39</v>
      </c>
      <c r="B43" s="8">
        <f>_xlfn.XLOOKUP(A43,Preisliste!A:A,Preisliste!B:B,"nicht gefunden")</f>
        <v>125</v>
      </c>
      <c r="C43" s="7">
        <v>1500</v>
      </c>
      <c r="D43" s="7">
        <v>24</v>
      </c>
      <c r="E43" s="9">
        <f>D43*C43</f>
        <v>36000</v>
      </c>
      <c r="F43" s="10">
        <f>(E43/1000)*B43</f>
        <v>4500</v>
      </c>
      <c r="G43" s="7" t="s">
        <v>40</v>
      </c>
      <c r="H43" s="8">
        <f>_xlfn.XLOOKUP(G43,Preisliste!A:A,Preisliste!B:B,"nicht gefunden")</f>
        <v>2000</v>
      </c>
      <c r="I43" s="9">
        <v>200</v>
      </c>
      <c r="J43" s="7">
        <f>D43</f>
        <v>24</v>
      </c>
      <c r="K43" s="9">
        <f>I43*J43</f>
        <v>4800</v>
      </c>
      <c r="L43" s="10">
        <f>(K43/1000)*H43</f>
        <v>9600</v>
      </c>
      <c r="M43" s="20">
        <f>L43-F43-F44+L44</f>
        <v>4495.2</v>
      </c>
      <c r="N43" s="103"/>
    </row>
    <row r="44" spans="1:14">
      <c r="A44" s="7" t="s">
        <v>26</v>
      </c>
      <c r="B44" s="8">
        <f>_xlfn.XLOOKUP(A44,Preisliste!A:A,Preisliste!B:B,"nicht gefunden")</f>
        <v>1780</v>
      </c>
      <c r="C44" s="7">
        <v>15</v>
      </c>
      <c r="D44" s="7">
        <f>D43</f>
        <v>24</v>
      </c>
      <c r="E44" s="9">
        <f>D44*C44</f>
        <v>360</v>
      </c>
      <c r="F44" s="10">
        <f>(E44/1000)*B44</f>
        <v>640.79999999999995</v>
      </c>
      <c r="G44" s="7" t="s">
        <v>19</v>
      </c>
      <c r="H44" s="8">
        <f>_xlfn.XLOOKUP(G44,Preisliste!A:A,Preisliste!B:B,"nicht gefunden")</f>
        <v>30</v>
      </c>
      <c r="I44" s="9">
        <v>50</v>
      </c>
      <c r="J44" s="7">
        <f>D44</f>
        <v>24</v>
      </c>
      <c r="K44" s="9">
        <f>I44*J44</f>
        <v>1200</v>
      </c>
      <c r="L44" s="10">
        <f>(K44/1000)*H44</f>
        <v>36</v>
      </c>
      <c r="M44" s="21"/>
      <c r="N44" s="103"/>
    </row>
    <row r="45" spans="1:14">
      <c r="A45" s="12" t="s">
        <v>5</v>
      </c>
      <c r="B45" s="12" t="s">
        <v>6</v>
      </c>
      <c r="C45" s="12" t="s">
        <v>7</v>
      </c>
      <c r="D45" s="12" t="s">
        <v>8</v>
      </c>
      <c r="E45" s="12" t="s">
        <v>9</v>
      </c>
      <c r="F45" s="12" t="s">
        <v>10</v>
      </c>
      <c r="G45" s="12" t="s">
        <v>11</v>
      </c>
      <c r="H45" s="12" t="s">
        <v>6</v>
      </c>
      <c r="I45" s="12" t="s">
        <v>12</v>
      </c>
      <c r="J45" s="12" t="s">
        <v>8</v>
      </c>
      <c r="K45" s="12" t="s">
        <v>13</v>
      </c>
      <c r="L45" s="12" t="s">
        <v>14</v>
      </c>
      <c r="M45" s="16" t="s">
        <v>15</v>
      </c>
      <c r="N45" s="103"/>
    </row>
    <row r="46" spans="1:14">
      <c r="A46" s="3" t="s">
        <v>20</v>
      </c>
      <c r="B46" s="4">
        <f>_xlfn.XLOOKUP(A46,Preisliste!A:A,Preisliste!B:B,"nicht gefunden")</f>
        <v>0</v>
      </c>
      <c r="C46" s="3">
        <v>350</v>
      </c>
      <c r="D46" s="3">
        <v>24</v>
      </c>
      <c r="E46" s="5">
        <f>D46*C46</f>
        <v>8400</v>
      </c>
      <c r="F46" s="6">
        <f>(E46/1000)*B46</f>
        <v>0</v>
      </c>
      <c r="G46" s="3" t="s">
        <v>41</v>
      </c>
      <c r="H46" s="4">
        <f>_xlfn.XLOOKUP(G46,Preisliste!A:A,Preisliste!B:B,"nicht gefunden")</f>
        <v>2100</v>
      </c>
      <c r="I46" s="5">
        <v>200</v>
      </c>
      <c r="J46" s="3">
        <f>D46</f>
        <v>24</v>
      </c>
      <c r="K46" s="5">
        <f>I46*J46</f>
        <v>4800</v>
      </c>
      <c r="L46" s="6">
        <f>(K46/1000)*H46</f>
        <v>10080</v>
      </c>
      <c r="M46" s="17">
        <f>L46-F46-F47-F48-F49-F50+L47</f>
        <v>5520</v>
      </c>
      <c r="N46" s="103"/>
    </row>
    <row r="47" spans="1:14">
      <c r="A47" s="3" t="s">
        <v>16</v>
      </c>
      <c r="B47" s="4">
        <f>_xlfn.XLOOKUP(A47,Preisliste!A:A,Preisliste!B:B,"nicht gefunden")</f>
        <v>335</v>
      </c>
      <c r="C47" s="3">
        <v>250</v>
      </c>
      <c r="D47" s="3">
        <f>D46</f>
        <v>24</v>
      </c>
      <c r="E47" s="5">
        <f>D47*C47</f>
        <v>6000</v>
      </c>
      <c r="F47" s="6">
        <f>(E47/1000)*B47</f>
        <v>2010</v>
      </c>
      <c r="G47" s="3" t="s">
        <v>19</v>
      </c>
      <c r="H47" s="4">
        <f>_xlfn.XLOOKUP(G47,Preisliste!A:A,Preisliste!B:B,"nicht gefunden")</f>
        <v>30</v>
      </c>
      <c r="I47" s="5">
        <v>50</v>
      </c>
      <c r="J47" s="3">
        <f>D46</f>
        <v>24</v>
      </c>
      <c r="K47" s="5">
        <f>I47*J47</f>
        <v>1200</v>
      </c>
      <c r="L47" s="6">
        <f>(K47/1000)*H47</f>
        <v>36</v>
      </c>
      <c r="M47" s="18"/>
      <c r="N47" s="103"/>
    </row>
    <row r="48" spans="1:14">
      <c r="A48" s="3" t="s">
        <v>42</v>
      </c>
      <c r="B48" s="4">
        <f>_xlfn.XLOOKUP(A48,Preisliste!A:A,Preisliste!B:B,"nicht gefunden")</f>
        <v>530</v>
      </c>
      <c r="C48" s="3">
        <v>150</v>
      </c>
      <c r="D48" s="3">
        <f>D46</f>
        <v>24</v>
      </c>
      <c r="E48" s="5">
        <f>D48*C48</f>
        <v>3600</v>
      </c>
      <c r="F48" s="6">
        <f>(E48/1000)*B48</f>
        <v>1908</v>
      </c>
      <c r="G48" s="3"/>
      <c r="H48" s="3"/>
      <c r="I48" s="5"/>
      <c r="J48" s="3"/>
      <c r="K48" s="5"/>
      <c r="L48" s="3"/>
      <c r="M48" s="18"/>
      <c r="N48" s="103"/>
    </row>
    <row r="49" spans="1:14">
      <c r="A49" s="3" t="s">
        <v>26</v>
      </c>
      <c r="B49" s="4">
        <f>_xlfn.XLOOKUP(A49,Preisliste!A:A,Preisliste!B:B,"nicht gefunden")</f>
        <v>1780</v>
      </c>
      <c r="C49" s="3">
        <v>15</v>
      </c>
      <c r="D49" s="3">
        <v>24</v>
      </c>
      <c r="E49" s="5">
        <f>D49*C49</f>
        <v>360</v>
      </c>
      <c r="F49" s="6">
        <f>(E49/1000)*B49</f>
        <v>640.79999999999995</v>
      </c>
      <c r="G49" s="3"/>
      <c r="H49" s="3"/>
      <c r="I49" s="5"/>
      <c r="J49" s="3"/>
      <c r="K49" s="5"/>
      <c r="L49" s="3"/>
      <c r="M49" s="18"/>
      <c r="N49" s="103"/>
    </row>
    <row r="50" spans="1:14">
      <c r="A50" s="3" t="s">
        <v>22</v>
      </c>
      <c r="B50" s="4">
        <f>_xlfn.XLOOKUP(A50,Preisliste!A:A,Preisliste!B:B,"nicht gefunden")</f>
        <v>310</v>
      </c>
      <c r="C50" s="3">
        <v>5</v>
      </c>
      <c r="D50" s="3">
        <f>D49</f>
        <v>24</v>
      </c>
      <c r="E50" s="5">
        <f>D50*C50</f>
        <v>120</v>
      </c>
      <c r="F50" s="6">
        <f>(E50/1000)*B50</f>
        <v>37.199999999999996</v>
      </c>
      <c r="G50" s="3"/>
      <c r="H50" s="3"/>
      <c r="I50" s="5"/>
      <c r="J50" s="3"/>
      <c r="K50" s="5"/>
      <c r="L50" s="3"/>
      <c r="M50" s="18"/>
      <c r="N50" s="103"/>
    </row>
    <row r="51" spans="1:14">
      <c r="A51" s="13" t="s">
        <v>5</v>
      </c>
      <c r="B51" s="13" t="s">
        <v>6</v>
      </c>
      <c r="C51" s="13" t="s">
        <v>7</v>
      </c>
      <c r="D51" s="13" t="s">
        <v>8</v>
      </c>
      <c r="E51" s="13" t="s">
        <v>9</v>
      </c>
      <c r="F51" s="13" t="s">
        <v>10</v>
      </c>
      <c r="G51" s="13" t="s">
        <v>11</v>
      </c>
      <c r="H51" s="13" t="s">
        <v>6</v>
      </c>
      <c r="I51" s="13" t="s">
        <v>12</v>
      </c>
      <c r="J51" s="13" t="s">
        <v>8</v>
      </c>
      <c r="K51" s="13" t="s">
        <v>13</v>
      </c>
      <c r="L51" s="13" t="s">
        <v>14</v>
      </c>
      <c r="M51" s="19" t="s">
        <v>15</v>
      </c>
      <c r="N51" s="103"/>
    </row>
    <row r="52" spans="1:14">
      <c r="A52" s="7" t="s">
        <v>43</v>
      </c>
      <c r="B52" s="8">
        <f>_xlfn.XLOOKUP(A52,Preisliste!A:A,Preisliste!B:B,"nicht gefunden")</f>
        <v>255</v>
      </c>
      <c r="C52" s="7">
        <v>800</v>
      </c>
      <c r="D52" s="7">
        <v>24</v>
      </c>
      <c r="E52" s="9">
        <f>D52*C52</f>
        <v>19200</v>
      </c>
      <c r="F52" s="10">
        <f>(E52/1000)*B52</f>
        <v>4896</v>
      </c>
      <c r="G52" s="7" t="s">
        <v>44</v>
      </c>
      <c r="H52" s="8">
        <f>_xlfn.XLOOKUP(G52,Preisliste!A:A,Preisliste!B:B,"nicht gefunden")</f>
        <v>1980</v>
      </c>
      <c r="I52" s="9">
        <v>450</v>
      </c>
      <c r="J52" s="7">
        <f>D52</f>
        <v>24</v>
      </c>
      <c r="K52" s="9">
        <f>I52*J52</f>
        <v>10800</v>
      </c>
      <c r="L52" s="10">
        <f>(K52/1000)*H52</f>
        <v>21384</v>
      </c>
      <c r="M52" s="20">
        <f>L52-F52-F53-F54-F55+L53</f>
        <v>11138.4</v>
      </c>
      <c r="N52" s="103"/>
    </row>
    <row r="53" spans="1:14">
      <c r="A53" s="7" t="s">
        <v>20</v>
      </c>
      <c r="B53" s="8">
        <f>_xlfn.XLOOKUP(A53,Preisliste!A:A,Preisliste!B:B,"nicht gefunden")</f>
        <v>0</v>
      </c>
      <c r="C53" s="7">
        <v>200</v>
      </c>
      <c r="D53" s="7">
        <f>D52</f>
        <v>24</v>
      </c>
      <c r="E53" s="9">
        <f>D53*C53</f>
        <v>4800</v>
      </c>
      <c r="F53" s="10">
        <f>(E53/1000)*B53</f>
        <v>0</v>
      </c>
      <c r="G53" s="7" t="s">
        <v>19</v>
      </c>
      <c r="H53" s="8">
        <f>_xlfn.XLOOKUP(G53,Preisliste!A:A,Preisliste!B:B,"nicht gefunden")</f>
        <v>30</v>
      </c>
      <c r="I53" s="9">
        <v>50</v>
      </c>
      <c r="J53" s="7">
        <f>D52</f>
        <v>24</v>
      </c>
      <c r="K53" s="9">
        <f>I53*J53</f>
        <v>1200</v>
      </c>
      <c r="L53" s="10">
        <f>(K53/1000)*H53</f>
        <v>36</v>
      </c>
      <c r="M53" s="21"/>
      <c r="N53" s="103"/>
    </row>
    <row r="54" spans="1:14">
      <c r="A54" s="7" t="s">
        <v>45</v>
      </c>
      <c r="B54" s="8">
        <f>_xlfn.XLOOKUP(A54,Preisliste!A:A,Preisliste!B:B,"nicht gefunden")</f>
        <v>570</v>
      </c>
      <c r="C54" s="7">
        <v>300</v>
      </c>
      <c r="D54" s="7">
        <f>D52</f>
        <v>24</v>
      </c>
      <c r="E54" s="9">
        <f>D54*C54</f>
        <v>7200</v>
      </c>
      <c r="F54" s="10">
        <f>(E54/1000)*B54</f>
        <v>4104</v>
      </c>
      <c r="G54" s="7"/>
      <c r="H54" s="7"/>
      <c r="I54" s="9"/>
      <c r="J54" s="7"/>
      <c r="K54" s="9"/>
      <c r="L54" s="7"/>
      <c r="M54" s="21"/>
      <c r="N54" s="103"/>
    </row>
    <row r="55" spans="1:14">
      <c r="A55" s="7" t="s">
        <v>26</v>
      </c>
      <c r="B55" s="8">
        <f>_xlfn.XLOOKUP(A55,Preisliste!A:A,Preisliste!B:B,"nicht gefunden")</f>
        <v>1780</v>
      </c>
      <c r="C55" s="7">
        <v>30</v>
      </c>
      <c r="D55" s="7">
        <v>24</v>
      </c>
      <c r="E55" s="9">
        <f>D55*C55</f>
        <v>720</v>
      </c>
      <c r="F55" s="10">
        <f>(E55/1000)*B55</f>
        <v>1281.5999999999999</v>
      </c>
      <c r="G55" s="7"/>
      <c r="H55" s="7"/>
      <c r="I55" s="9"/>
      <c r="J55" s="7"/>
      <c r="K55" s="9"/>
      <c r="L55" s="7"/>
      <c r="M55" s="21"/>
      <c r="N55" s="104"/>
    </row>
    <row r="57" spans="1:14">
      <c r="A57" s="71" t="s">
        <v>46</v>
      </c>
      <c r="B57" s="72"/>
      <c r="C57" s="72"/>
      <c r="D57" s="72"/>
      <c r="E57" s="72"/>
      <c r="F57" s="72"/>
      <c r="G57" s="72"/>
      <c r="H57" s="72"/>
      <c r="I57" s="72"/>
      <c r="J57" s="72"/>
      <c r="K57" s="73"/>
      <c r="L57" s="11" t="s">
        <v>1</v>
      </c>
      <c r="M57" s="74">
        <v>170000</v>
      </c>
      <c r="N57" s="75"/>
    </row>
    <row r="58" spans="1:14">
      <c r="A58" s="76" t="s">
        <v>2</v>
      </c>
      <c r="B58" s="76"/>
      <c r="C58" s="76"/>
      <c r="D58" s="76"/>
      <c r="E58" s="76"/>
      <c r="F58" s="76"/>
      <c r="G58" s="76" t="s">
        <v>3</v>
      </c>
      <c r="H58" s="76"/>
      <c r="I58" s="76"/>
      <c r="J58" s="76"/>
      <c r="K58" s="76"/>
      <c r="L58" s="76"/>
      <c r="M58" s="71" t="s">
        <v>4</v>
      </c>
      <c r="N58" s="77"/>
    </row>
    <row r="59" spans="1:14">
      <c r="A59" s="12" t="s">
        <v>5</v>
      </c>
      <c r="B59" s="12" t="s">
        <v>6</v>
      </c>
      <c r="C59" s="12" t="s">
        <v>7</v>
      </c>
      <c r="D59" s="12" t="s">
        <v>8</v>
      </c>
      <c r="E59" s="12" t="s">
        <v>9</v>
      </c>
      <c r="F59" s="12" t="s">
        <v>10</v>
      </c>
      <c r="G59" s="12" t="s">
        <v>11</v>
      </c>
      <c r="H59" s="12" t="s">
        <v>6</v>
      </c>
      <c r="I59" s="12" t="s">
        <v>12</v>
      </c>
      <c r="J59" s="12" t="s">
        <v>8</v>
      </c>
      <c r="K59" s="12" t="s">
        <v>13</v>
      </c>
      <c r="L59" s="12" t="s">
        <v>14</v>
      </c>
      <c r="M59" s="16" t="s">
        <v>15</v>
      </c>
      <c r="N59" s="97">
        <f>M60+M65+M68+M71+M75+M82+M87+M91+M98+M103+M110+M116+M122+M128+M135+M142</f>
        <v>66945.960000000006</v>
      </c>
    </row>
    <row r="60" spans="1:14">
      <c r="A60" s="3" t="s">
        <v>47</v>
      </c>
      <c r="B60" s="4">
        <f>_xlfn.XLOOKUP(A60,Preisliste!A:A,Preisliste!B:B,"nicht gefunden")</f>
        <v>800</v>
      </c>
      <c r="C60" s="3">
        <v>100</v>
      </c>
      <c r="D60" s="3">
        <v>24</v>
      </c>
      <c r="E60" s="5">
        <f>D60*C60</f>
        <v>2400</v>
      </c>
      <c r="F60" s="6">
        <f>(E60/1000)*B60</f>
        <v>1920</v>
      </c>
      <c r="G60" s="3" t="s">
        <v>48</v>
      </c>
      <c r="H60" s="4">
        <f>_xlfn.XLOOKUP(G60,Preisliste!A:A,Preisliste!B:B,"nicht gefunden")</f>
        <v>1580</v>
      </c>
      <c r="I60" s="5">
        <v>140</v>
      </c>
      <c r="J60" s="3">
        <f>D60</f>
        <v>24</v>
      </c>
      <c r="K60" s="5">
        <f>I60*J60</f>
        <v>3360</v>
      </c>
      <c r="L60" s="6">
        <f>(K60/1000)*H60</f>
        <v>5308.8</v>
      </c>
      <c r="M60" s="17">
        <f>L60-F60-F61-F62-F63</f>
        <v>2039.04</v>
      </c>
      <c r="N60" s="100"/>
    </row>
    <row r="61" spans="1:14">
      <c r="A61" s="3" t="s">
        <v>49</v>
      </c>
      <c r="B61" s="4">
        <f>_xlfn.XLOOKUP(A61,Preisliste!A:A,Preisliste!B:B,"nicht gefunden")</f>
        <v>1400</v>
      </c>
      <c r="C61" s="3">
        <v>20</v>
      </c>
      <c r="D61" s="3">
        <f>D60</f>
        <v>24</v>
      </c>
      <c r="E61" s="5">
        <f>D61*C61</f>
        <v>480</v>
      </c>
      <c r="F61" s="6">
        <f>(E61/1000)*B61</f>
        <v>672</v>
      </c>
      <c r="G61" s="3"/>
      <c r="H61" s="4"/>
      <c r="I61" s="5"/>
      <c r="J61" s="3"/>
      <c r="K61" s="5"/>
      <c r="L61" s="6"/>
      <c r="M61" s="18"/>
      <c r="N61" s="100"/>
    </row>
    <row r="62" spans="1:14">
      <c r="A62" s="3" t="s">
        <v>22</v>
      </c>
      <c r="B62" s="4">
        <f>_xlfn.XLOOKUP(A62,Preisliste!A:A,Preisliste!B:B,"nicht gefunden")</f>
        <v>310</v>
      </c>
      <c r="C62" s="3">
        <v>4</v>
      </c>
      <c r="D62" s="3">
        <f>D60</f>
        <v>24</v>
      </c>
      <c r="E62" s="5">
        <f>D62*C62</f>
        <v>96</v>
      </c>
      <c r="F62" s="6">
        <f>(E62/1000)*B62</f>
        <v>29.76</v>
      </c>
      <c r="G62" s="3"/>
      <c r="H62" s="3"/>
      <c r="I62" s="5"/>
      <c r="J62" s="3"/>
      <c r="K62" s="5"/>
      <c r="L62" s="3"/>
      <c r="M62" s="18"/>
      <c r="N62" s="100"/>
    </row>
    <row r="63" spans="1:14">
      <c r="A63" s="3" t="s">
        <v>50</v>
      </c>
      <c r="B63" s="4">
        <f>_xlfn.XLOOKUP(A63,Preisliste!A:A,Preisliste!B:B,"nicht gefunden")</f>
        <v>540</v>
      </c>
      <c r="C63" s="3">
        <v>50</v>
      </c>
      <c r="D63" s="3">
        <v>24</v>
      </c>
      <c r="E63" s="5">
        <f>D63*C63</f>
        <v>1200</v>
      </c>
      <c r="F63" s="6">
        <f>(E63/1000)*B63</f>
        <v>648</v>
      </c>
      <c r="G63" s="3"/>
      <c r="H63" s="3"/>
      <c r="I63" s="5"/>
      <c r="J63" s="3"/>
      <c r="K63" s="5"/>
      <c r="L63" s="3"/>
      <c r="M63" s="18"/>
      <c r="N63" s="100"/>
    </row>
    <row r="64" spans="1:14">
      <c r="A64" s="13" t="s">
        <v>5</v>
      </c>
      <c r="B64" s="13" t="s">
        <v>6</v>
      </c>
      <c r="C64" s="13" t="s">
        <v>7</v>
      </c>
      <c r="D64" s="13" t="s">
        <v>8</v>
      </c>
      <c r="E64" s="14" t="s">
        <v>9</v>
      </c>
      <c r="F64" s="13" t="s">
        <v>10</v>
      </c>
      <c r="G64" s="13" t="s">
        <v>11</v>
      </c>
      <c r="H64" s="13" t="s">
        <v>6</v>
      </c>
      <c r="I64" s="14" t="s">
        <v>12</v>
      </c>
      <c r="J64" s="13" t="s">
        <v>8</v>
      </c>
      <c r="K64" s="14" t="s">
        <v>13</v>
      </c>
      <c r="L64" s="13" t="s">
        <v>14</v>
      </c>
      <c r="M64" s="19" t="s">
        <v>15</v>
      </c>
      <c r="N64" s="100"/>
    </row>
    <row r="65" spans="1:14">
      <c r="A65" s="7" t="s">
        <v>47</v>
      </c>
      <c r="B65" s="8">
        <f>_xlfn.XLOOKUP(A65,Preisliste!A:A,Preisliste!B:B,"nicht gefunden")</f>
        <v>800</v>
      </c>
      <c r="C65" s="7">
        <v>220</v>
      </c>
      <c r="D65" s="7">
        <v>24</v>
      </c>
      <c r="E65" s="9">
        <f>D65*C65</f>
        <v>5280</v>
      </c>
      <c r="F65" s="10">
        <f>(E65/1000)*B65</f>
        <v>4224</v>
      </c>
      <c r="G65" s="7" t="s">
        <v>51</v>
      </c>
      <c r="H65" s="8">
        <f>_xlfn.XLOOKUP(G65,Preisliste!A:A,Preisliste!B:B,"nicht gefunden")</f>
        <v>1400</v>
      </c>
      <c r="I65" s="9">
        <v>190</v>
      </c>
      <c r="J65" s="7">
        <f>D65</f>
        <v>24</v>
      </c>
      <c r="K65" s="9">
        <f>I65*J65</f>
        <v>4560</v>
      </c>
      <c r="L65" s="10">
        <f>(K65/1000)*H65</f>
        <v>6383.9999999999991</v>
      </c>
      <c r="M65" s="20">
        <f>L65-F65-F66</f>
        <v>2085.599999999999</v>
      </c>
      <c r="N65" s="100"/>
    </row>
    <row r="66" spans="1:14">
      <c r="A66" s="7" t="s">
        <v>22</v>
      </c>
      <c r="B66" s="8">
        <f>_xlfn.XLOOKUP(A66,Preisliste!A:A,Preisliste!B:B,"nicht gefunden")</f>
        <v>310</v>
      </c>
      <c r="C66" s="7">
        <v>10</v>
      </c>
      <c r="D66" s="7">
        <f>D65</f>
        <v>24</v>
      </c>
      <c r="E66" s="9">
        <f>D66*C66</f>
        <v>240</v>
      </c>
      <c r="F66" s="10">
        <f>(E66/1000)*B66</f>
        <v>74.399999999999991</v>
      </c>
      <c r="G66" s="7"/>
      <c r="H66" s="8"/>
      <c r="I66" s="9"/>
      <c r="J66" s="7"/>
      <c r="K66" s="9"/>
      <c r="L66" s="10"/>
      <c r="M66" s="21"/>
      <c r="N66" s="100"/>
    </row>
    <row r="67" spans="1:14">
      <c r="A67" s="12" t="s">
        <v>5</v>
      </c>
      <c r="B67" s="12" t="s">
        <v>6</v>
      </c>
      <c r="C67" s="12" t="s">
        <v>7</v>
      </c>
      <c r="D67" s="12" t="s">
        <v>8</v>
      </c>
      <c r="E67" s="15" t="s">
        <v>9</v>
      </c>
      <c r="F67" s="12" t="s">
        <v>10</v>
      </c>
      <c r="G67" s="12" t="s">
        <v>11</v>
      </c>
      <c r="H67" s="12" t="s">
        <v>6</v>
      </c>
      <c r="I67" s="15" t="s">
        <v>12</v>
      </c>
      <c r="J67" s="12" t="s">
        <v>8</v>
      </c>
      <c r="K67" s="15" t="s">
        <v>13</v>
      </c>
      <c r="L67" s="12" t="s">
        <v>14</v>
      </c>
      <c r="M67" s="16" t="s">
        <v>15</v>
      </c>
      <c r="N67" s="100"/>
    </row>
    <row r="68" spans="1:14">
      <c r="A68" s="3" t="s">
        <v>47</v>
      </c>
      <c r="B68" s="4">
        <f>_xlfn.XLOOKUP(A68,Preisliste!A:A,Preisliste!B:B,"nicht gefunden")</f>
        <v>800</v>
      </c>
      <c r="C68" s="3">
        <v>180</v>
      </c>
      <c r="D68" s="3">
        <v>24</v>
      </c>
      <c r="E68" s="5">
        <f>D68*C68</f>
        <v>4320</v>
      </c>
      <c r="F68" s="6">
        <f>(E68/1000)*B68</f>
        <v>3456</v>
      </c>
      <c r="G68" s="3" t="s">
        <v>52</v>
      </c>
      <c r="H68" s="4">
        <f>_xlfn.XLOOKUP(G68,Preisliste!A:A,Preisliste!B:B,"nicht gefunden")</f>
        <v>1900</v>
      </c>
      <c r="I68" s="5">
        <v>120</v>
      </c>
      <c r="J68" s="3">
        <f>D68</f>
        <v>24</v>
      </c>
      <c r="K68" s="5">
        <f>I68*J68</f>
        <v>2880</v>
      </c>
      <c r="L68" s="6">
        <f>(K68/1000)*H68</f>
        <v>5472</v>
      </c>
      <c r="M68" s="17">
        <f>L68-F68-F69</f>
        <v>1956.48</v>
      </c>
      <c r="N68" s="100"/>
    </row>
    <row r="69" spans="1:14">
      <c r="A69" s="3" t="s">
        <v>22</v>
      </c>
      <c r="B69" s="4">
        <f>_xlfn.XLOOKUP(A69,Preisliste!A:A,Preisliste!B:B,"nicht gefunden")</f>
        <v>310</v>
      </c>
      <c r="C69" s="3">
        <v>8</v>
      </c>
      <c r="D69" s="3">
        <f>D68</f>
        <v>24</v>
      </c>
      <c r="E69" s="5">
        <f>D69*C69</f>
        <v>192</v>
      </c>
      <c r="F69" s="6">
        <f>(E69/1000)*B69</f>
        <v>59.52</v>
      </c>
      <c r="G69" s="3"/>
      <c r="H69" s="4"/>
      <c r="I69" s="5"/>
      <c r="J69" s="3"/>
      <c r="K69" s="5"/>
      <c r="L69" s="6"/>
      <c r="M69" s="18"/>
      <c r="N69" s="100"/>
    </row>
    <row r="70" spans="1:14">
      <c r="A70" s="13" t="s">
        <v>5</v>
      </c>
      <c r="B70" s="13" t="s">
        <v>6</v>
      </c>
      <c r="C70" s="13" t="s">
        <v>7</v>
      </c>
      <c r="D70" s="13" t="s">
        <v>8</v>
      </c>
      <c r="E70" s="13" t="s">
        <v>9</v>
      </c>
      <c r="F70" s="13" t="s">
        <v>10</v>
      </c>
      <c r="G70" s="13" t="s">
        <v>11</v>
      </c>
      <c r="H70" s="13" t="s">
        <v>6</v>
      </c>
      <c r="I70" s="13" t="s">
        <v>12</v>
      </c>
      <c r="J70" s="13" t="s">
        <v>8</v>
      </c>
      <c r="K70" s="13" t="s">
        <v>13</v>
      </c>
      <c r="L70" s="13" t="s">
        <v>14</v>
      </c>
      <c r="M70" s="19" t="s">
        <v>15</v>
      </c>
      <c r="N70" s="100"/>
    </row>
    <row r="71" spans="1:14">
      <c r="A71" s="7" t="s">
        <v>47</v>
      </c>
      <c r="B71" s="8">
        <f>_xlfn.XLOOKUP(A71,Preisliste!A:A,Preisliste!B:B,"nicht gefunden")</f>
        <v>800</v>
      </c>
      <c r="C71" s="7">
        <v>50</v>
      </c>
      <c r="D71" s="7">
        <v>24</v>
      </c>
      <c r="E71" s="9">
        <f>D71*C71</f>
        <v>1200</v>
      </c>
      <c r="F71" s="10">
        <f>(E71/1000)*B71</f>
        <v>960</v>
      </c>
      <c r="G71" s="7" t="s">
        <v>53</v>
      </c>
      <c r="H71" s="8">
        <f>_xlfn.XLOOKUP(G71,Preisliste!A:A,Preisliste!B:B,"nicht gefunden")</f>
        <v>1520</v>
      </c>
      <c r="I71" s="9">
        <v>150</v>
      </c>
      <c r="J71" s="7">
        <f>D71</f>
        <v>24</v>
      </c>
      <c r="K71" s="9">
        <f>I71*J71</f>
        <v>3600</v>
      </c>
      <c r="L71" s="10">
        <f>(K71/1000)*H71</f>
        <v>5472</v>
      </c>
      <c r="M71" s="20">
        <f>L71-F71-F72-F73</f>
        <v>2653.6800000000003</v>
      </c>
      <c r="N71" s="100"/>
    </row>
    <row r="72" spans="1:14">
      <c r="A72" s="7" t="s">
        <v>22</v>
      </c>
      <c r="B72" s="8">
        <f>_xlfn.XLOOKUP(A72,Preisliste!A:A,Preisliste!B:B,"nicht gefunden")</f>
        <v>310</v>
      </c>
      <c r="C72" s="7">
        <v>3</v>
      </c>
      <c r="D72" s="7">
        <f>D71</f>
        <v>24</v>
      </c>
      <c r="E72" s="9">
        <f>D72*C72</f>
        <v>72</v>
      </c>
      <c r="F72" s="10">
        <f>(E72/1000)*B72</f>
        <v>22.319999999999997</v>
      </c>
      <c r="G72" s="7"/>
      <c r="H72" s="8"/>
      <c r="I72" s="9"/>
      <c r="J72" s="7"/>
      <c r="K72" s="9"/>
      <c r="L72" s="10"/>
      <c r="M72" s="21"/>
      <c r="N72" s="100"/>
    </row>
    <row r="73" spans="1:14">
      <c r="A73" s="7" t="s">
        <v>43</v>
      </c>
      <c r="B73" s="8">
        <f>_xlfn.XLOOKUP(A73,Preisliste!A:A,Preisliste!B:B,"nicht gefunden")</f>
        <v>255</v>
      </c>
      <c r="C73" s="7">
        <v>300</v>
      </c>
      <c r="D73" s="7">
        <f>D71</f>
        <v>24</v>
      </c>
      <c r="E73" s="9">
        <f>D73*C73</f>
        <v>7200</v>
      </c>
      <c r="F73" s="10">
        <f>(E73/1000)*B73</f>
        <v>1836</v>
      </c>
      <c r="G73" s="7"/>
      <c r="H73" s="7"/>
      <c r="I73" s="9"/>
      <c r="J73" s="7"/>
      <c r="K73" s="9"/>
      <c r="L73" s="7"/>
      <c r="M73" s="21"/>
      <c r="N73" s="100"/>
    </row>
    <row r="74" spans="1:14">
      <c r="A74" s="12" t="s">
        <v>5</v>
      </c>
      <c r="B74" s="12" t="s">
        <v>6</v>
      </c>
      <c r="C74" s="12" t="s">
        <v>7</v>
      </c>
      <c r="D74" s="12" t="s">
        <v>8</v>
      </c>
      <c r="E74" s="12" t="s">
        <v>9</v>
      </c>
      <c r="F74" s="12" t="s">
        <v>10</v>
      </c>
      <c r="G74" s="12" t="s">
        <v>11</v>
      </c>
      <c r="H74" s="12" t="s">
        <v>6</v>
      </c>
      <c r="I74" s="12" t="s">
        <v>12</v>
      </c>
      <c r="J74" s="12" t="s">
        <v>8</v>
      </c>
      <c r="K74" s="12" t="s">
        <v>13</v>
      </c>
      <c r="L74" s="12" t="s">
        <v>14</v>
      </c>
      <c r="M74" s="16" t="s">
        <v>15</v>
      </c>
      <c r="N74" s="100"/>
    </row>
    <row r="75" spans="1:14">
      <c r="A75" s="3" t="s">
        <v>54</v>
      </c>
      <c r="B75" s="4">
        <f>_xlfn.XLOOKUP(A75,Preisliste!A:A,Preisliste!B:B,"nicht gefunden")</f>
        <v>570</v>
      </c>
      <c r="C75" s="3">
        <v>80</v>
      </c>
      <c r="D75" s="3">
        <v>24</v>
      </c>
      <c r="E75" s="5">
        <f t="shared" ref="E75:E80" si="0">D75*C75</f>
        <v>1920</v>
      </c>
      <c r="F75" s="6">
        <f t="shared" ref="F75:F80" si="1">(E75/1000)*B75</f>
        <v>1094.3999999999999</v>
      </c>
      <c r="G75" s="3" t="s">
        <v>55</v>
      </c>
      <c r="H75" s="4">
        <f>_xlfn.XLOOKUP(G75,Preisliste!A:A,Preisliste!B:B,"nicht gefunden")</f>
        <v>3500</v>
      </c>
      <c r="I75" s="5">
        <v>330</v>
      </c>
      <c r="J75" s="3">
        <f>D75</f>
        <v>24</v>
      </c>
      <c r="K75" s="5">
        <f>I75*J75</f>
        <v>7920</v>
      </c>
      <c r="L75" s="6">
        <f>(K75/1000)*H75</f>
        <v>27720</v>
      </c>
      <c r="M75" s="17">
        <f>L75-F75-F76-F77-F78-F79-F80</f>
        <v>18494.399999999998</v>
      </c>
      <c r="N75" s="100"/>
    </row>
    <row r="76" spans="1:14">
      <c r="A76" s="3" t="s">
        <v>25</v>
      </c>
      <c r="B76" s="4">
        <f>_xlfn.XLOOKUP(A76,Preisliste!A:A,Preisliste!B:B,"nicht gefunden")</f>
        <v>525</v>
      </c>
      <c r="C76" s="3">
        <v>80</v>
      </c>
      <c r="D76" s="3">
        <f>D75</f>
        <v>24</v>
      </c>
      <c r="E76" s="5">
        <f t="shared" si="0"/>
        <v>1920</v>
      </c>
      <c r="F76" s="6">
        <f t="shared" si="1"/>
        <v>1008</v>
      </c>
      <c r="G76" s="3"/>
      <c r="H76" s="4"/>
      <c r="I76" s="5"/>
      <c r="J76" s="3"/>
      <c r="K76" s="5"/>
      <c r="L76" s="6"/>
      <c r="M76" s="18"/>
      <c r="N76" s="100"/>
    </row>
    <row r="77" spans="1:14">
      <c r="A77" s="3" t="s">
        <v>56</v>
      </c>
      <c r="B77" s="4">
        <f>_xlfn.XLOOKUP(A77,Preisliste!A:A,Preisliste!B:B,"nicht gefunden")</f>
        <v>620</v>
      </c>
      <c r="C77" s="3">
        <v>80</v>
      </c>
      <c r="D77" s="3">
        <f>D75</f>
        <v>24</v>
      </c>
      <c r="E77" s="5">
        <f t="shared" si="0"/>
        <v>1920</v>
      </c>
      <c r="F77" s="6">
        <f t="shared" si="1"/>
        <v>1190.3999999999999</v>
      </c>
      <c r="G77" s="3"/>
      <c r="H77" s="3"/>
      <c r="I77" s="5"/>
      <c r="J77" s="3"/>
      <c r="K77" s="5"/>
      <c r="L77" s="3"/>
      <c r="M77" s="18"/>
      <c r="N77" s="100"/>
    </row>
    <row r="78" spans="1:14">
      <c r="A78" s="3" t="s">
        <v>49</v>
      </c>
      <c r="B78" s="4">
        <f>_xlfn.XLOOKUP(A78,Preisliste!A:A,Preisliste!B:B,"nicht gefunden")</f>
        <v>1400</v>
      </c>
      <c r="C78" s="3">
        <v>80</v>
      </c>
      <c r="D78" s="3">
        <v>24</v>
      </c>
      <c r="E78" s="5">
        <f t="shared" si="0"/>
        <v>1920</v>
      </c>
      <c r="F78" s="6">
        <f t="shared" si="1"/>
        <v>2688</v>
      </c>
      <c r="G78" s="3"/>
      <c r="H78" s="3"/>
      <c r="I78" s="5"/>
      <c r="J78" s="3"/>
      <c r="K78" s="5"/>
      <c r="L78" s="3"/>
      <c r="M78" s="18"/>
      <c r="N78" s="100"/>
    </row>
    <row r="79" spans="1:14">
      <c r="A79" s="3" t="s">
        <v>57</v>
      </c>
      <c r="B79" s="4">
        <f>_xlfn.XLOOKUP(A79,Preisliste!A:A,Preisliste!B:B,"nicht gefunden")</f>
        <v>1200</v>
      </c>
      <c r="C79" s="3">
        <v>80</v>
      </c>
      <c r="D79" s="3">
        <f>D78</f>
        <v>24</v>
      </c>
      <c r="E79" s="5">
        <f t="shared" si="0"/>
        <v>1920</v>
      </c>
      <c r="F79" s="6">
        <f t="shared" si="1"/>
        <v>2304</v>
      </c>
      <c r="G79" s="3"/>
      <c r="H79" s="3"/>
      <c r="I79" s="5"/>
      <c r="J79" s="3"/>
      <c r="K79" s="5"/>
      <c r="L79" s="3"/>
      <c r="M79" s="18"/>
      <c r="N79" s="100"/>
    </row>
    <row r="80" spans="1:14">
      <c r="A80" s="3" t="s">
        <v>36</v>
      </c>
      <c r="B80" s="4">
        <f>_xlfn.XLOOKUP(A80,Preisliste!A:A,Preisliste!B:B,"nicht gefunden")</f>
        <v>490</v>
      </c>
      <c r="C80" s="3">
        <v>80</v>
      </c>
      <c r="D80" s="3">
        <f>D79</f>
        <v>24</v>
      </c>
      <c r="E80" s="5">
        <f t="shared" si="0"/>
        <v>1920</v>
      </c>
      <c r="F80" s="6">
        <f t="shared" si="1"/>
        <v>940.8</v>
      </c>
      <c r="G80" s="3"/>
      <c r="H80" s="3"/>
      <c r="I80" s="5"/>
      <c r="J80" s="3"/>
      <c r="K80" s="5"/>
      <c r="L80" s="3"/>
      <c r="M80" s="18"/>
      <c r="N80" s="100"/>
    </row>
    <row r="81" spans="1:14">
      <c r="A81" s="13" t="s">
        <v>5</v>
      </c>
      <c r="B81" s="13" t="s">
        <v>6</v>
      </c>
      <c r="C81" s="13" t="s">
        <v>7</v>
      </c>
      <c r="D81" s="13" t="s">
        <v>8</v>
      </c>
      <c r="E81" s="13" t="s">
        <v>9</v>
      </c>
      <c r="F81" s="13" t="s">
        <v>10</v>
      </c>
      <c r="G81" s="13" t="s">
        <v>11</v>
      </c>
      <c r="H81" s="13" t="s">
        <v>6</v>
      </c>
      <c r="I81" s="13" t="s">
        <v>12</v>
      </c>
      <c r="J81" s="13" t="s">
        <v>8</v>
      </c>
      <c r="K81" s="13" t="s">
        <v>13</v>
      </c>
      <c r="L81" s="13" t="s">
        <v>14</v>
      </c>
      <c r="M81" s="19" t="s">
        <v>15</v>
      </c>
      <c r="N81" s="100"/>
    </row>
    <row r="82" spans="1:14">
      <c r="A82" s="7" t="s">
        <v>47</v>
      </c>
      <c r="B82" s="8">
        <f>_xlfn.XLOOKUP(A82,Preisliste!A:A,Preisliste!B:B,"nicht gefunden")</f>
        <v>800</v>
      </c>
      <c r="C82" s="7">
        <v>40</v>
      </c>
      <c r="D82" s="7">
        <v>24</v>
      </c>
      <c r="E82" s="9">
        <f>D82*C82</f>
        <v>960</v>
      </c>
      <c r="F82" s="10">
        <f>(E82/1000)*B82</f>
        <v>768</v>
      </c>
      <c r="G82" s="7" t="s">
        <v>58</v>
      </c>
      <c r="H82" s="8">
        <f>_xlfn.XLOOKUP(G82,Preisliste!A:A,Preisliste!B:B,"nicht gefunden")</f>
        <v>1800</v>
      </c>
      <c r="I82" s="9">
        <v>100</v>
      </c>
      <c r="J82" s="7">
        <f>D82</f>
        <v>24</v>
      </c>
      <c r="K82" s="9">
        <f>I82*J82</f>
        <v>2400</v>
      </c>
      <c r="L82" s="10">
        <f>(K82/1000)*H82</f>
        <v>4320</v>
      </c>
      <c r="M82" s="20">
        <f>L82-F82-F83-F84-F85</f>
        <v>2838.72</v>
      </c>
      <c r="N82" s="100"/>
    </row>
    <row r="83" spans="1:14">
      <c r="A83" s="7" t="s">
        <v>22</v>
      </c>
      <c r="B83" s="8">
        <f>_xlfn.XLOOKUP(A83,Preisliste!A:A,Preisliste!B:B,"nicht gefunden")</f>
        <v>310</v>
      </c>
      <c r="C83" s="7">
        <v>2</v>
      </c>
      <c r="D83" s="7">
        <f>D82</f>
        <v>24</v>
      </c>
      <c r="E83" s="9">
        <f>D83*C83</f>
        <v>48</v>
      </c>
      <c r="F83" s="10">
        <f>(E83/1000)*B83</f>
        <v>14.88</v>
      </c>
      <c r="G83" s="7"/>
      <c r="H83" s="8"/>
      <c r="I83" s="9"/>
      <c r="J83" s="7"/>
      <c r="K83" s="9"/>
      <c r="L83" s="10"/>
      <c r="M83" s="21"/>
      <c r="N83" s="100"/>
    </row>
    <row r="84" spans="1:14">
      <c r="A84" s="7" t="s">
        <v>56</v>
      </c>
      <c r="B84" s="8">
        <f>_xlfn.XLOOKUP(A84,Preisliste!A:A,Preisliste!B:B,"nicht gefunden")</f>
        <v>620</v>
      </c>
      <c r="C84" s="7">
        <v>30</v>
      </c>
      <c r="D84" s="7">
        <f>D82</f>
        <v>24</v>
      </c>
      <c r="E84" s="9">
        <f>D84*C84</f>
        <v>720</v>
      </c>
      <c r="F84" s="10">
        <f>(E84/1000)*B84</f>
        <v>446.4</v>
      </c>
      <c r="G84" s="7"/>
      <c r="H84" s="7"/>
      <c r="I84" s="9"/>
      <c r="J84" s="7"/>
      <c r="K84" s="9"/>
      <c r="L84" s="7"/>
      <c r="M84" s="21"/>
      <c r="N84" s="100"/>
    </row>
    <row r="85" spans="1:14">
      <c r="A85" s="7" t="s">
        <v>25</v>
      </c>
      <c r="B85" s="8">
        <f>_xlfn.XLOOKUP(A85,Preisliste!A:A,Preisliste!B:B,"nicht gefunden")</f>
        <v>525</v>
      </c>
      <c r="C85" s="7">
        <v>20</v>
      </c>
      <c r="D85" s="7">
        <v>24</v>
      </c>
      <c r="E85" s="9">
        <f>D85*C85</f>
        <v>480</v>
      </c>
      <c r="F85" s="10">
        <f>(E85/1000)*B85</f>
        <v>252</v>
      </c>
      <c r="G85" s="7"/>
      <c r="H85" s="7"/>
      <c r="I85" s="9"/>
      <c r="J85" s="7"/>
      <c r="K85" s="9"/>
      <c r="L85" s="7"/>
      <c r="M85" s="21"/>
      <c r="N85" s="100"/>
    </row>
    <row r="86" spans="1:14">
      <c r="A86" s="12" t="s">
        <v>5</v>
      </c>
      <c r="B86" s="12" t="s">
        <v>6</v>
      </c>
      <c r="C86" s="12" t="s">
        <v>7</v>
      </c>
      <c r="D86" s="12" t="s">
        <v>8</v>
      </c>
      <c r="E86" s="12" t="s">
        <v>9</v>
      </c>
      <c r="F86" s="12" t="s">
        <v>10</v>
      </c>
      <c r="G86" s="12" t="s">
        <v>11</v>
      </c>
      <c r="H86" s="12" t="s">
        <v>6</v>
      </c>
      <c r="I86" s="12" t="s">
        <v>12</v>
      </c>
      <c r="J86" s="12" t="s">
        <v>8</v>
      </c>
      <c r="K86" s="12" t="s">
        <v>13</v>
      </c>
      <c r="L86" s="12" t="s">
        <v>14</v>
      </c>
      <c r="M86" s="16" t="s">
        <v>15</v>
      </c>
      <c r="N86" s="100"/>
    </row>
    <row r="87" spans="1:14">
      <c r="A87" s="3" t="s">
        <v>54</v>
      </c>
      <c r="B87" s="4">
        <f>_xlfn.XLOOKUP(A87,Preisliste!A:A,Preisliste!B:B,"nicht gefunden")</f>
        <v>570</v>
      </c>
      <c r="C87" s="3">
        <v>50</v>
      </c>
      <c r="D87" s="3">
        <v>24</v>
      </c>
      <c r="E87" s="5">
        <f>D87*C87</f>
        <v>1200</v>
      </c>
      <c r="F87" s="6">
        <f>(E87/1000)*B87</f>
        <v>684</v>
      </c>
      <c r="G87" s="3" t="s">
        <v>59</v>
      </c>
      <c r="H87" s="4">
        <f>_xlfn.XLOOKUP(G87,Preisliste!A:A,Preisliste!B:B,"nicht gefunden")</f>
        <v>1400</v>
      </c>
      <c r="I87" s="5">
        <v>140</v>
      </c>
      <c r="J87" s="3">
        <f>D87</f>
        <v>24</v>
      </c>
      <c r="K87" s="5">
        <f>I87*J87</f>
        <v>3360</v>
      </c>
      <c r="L87" s="6">
        <f>(K87/1000)*H87</f>
        <v>4704</v>
      </c>
      <c r="M87" s="17">
        <f>L87-F87-F88-F89</f>
        <v>3297.6</v>
      </c>
      <c r="N87" s="100"/>
    </row>
    <row r="88" spans="1:14">
      <c r="A88" s="3" t="s">
        <v>25</v>
      </c>
      <c r="B88" s="4">
        <f>_xlfn.XLOOKUP(A88,Preisliste!A:A,Preisliste!B:B,"nicht gefunden")</f>
        <v>525</v>
      </c>
      <c r="C88" s="3">
        <v>20</v>
      </c>
      <c r="D88" s="3">
        <f>D87</f>
        <v>24</v>
      </c>
      <c r="E88" s="5">
        <f>D88*C88</f>
        <v>480</v>
      </c>
      <c r="F88" s="6">
        <f>(E88/1000)*B88</f>
        <v>252</v>
      </c>
      <c r="G88" s="3"/>
      <c r="H88" s="4"/>
      <c r="I88" s="5"/>
      <c r="J88" s="3"/>
      <c r="K88" s="5"/>
      <c r="L88" s="6"/>
      <c r="M88" s="18"/>
      <c r="N88" s="100"/>
    </row>
    <row r="89" spans="1:14">
      <c r="A89" s="3" t="s">
        <v>36</v>
      </c>
      <c r="B89" s="4">
        <f>_xlfn.XLOOKUP(A89,Preisliste!A:A,Preisliste!B:B,"nicht gefunden")</f>
        <v>490</v>
      </c>
      <c r="C89" s="3">
        <v>40</v>
      </c>
      <c r="D89" s="3">
        <f>D87</f>
        <v>24</v>
      </c>
      <c r="E89" s="5">
        <f>D89*C89</f>
        <v>960</v>
      </c>
      <c r="F89" s="6">
        <f>(E89/1000)*B89</f>
        <v>470.4</v>
      </c>
      <c r="G89" s="3"/>
      <c r="H89" s="3"/>
      <c r="I89" s="5"/>
      <c r="J89" s="3"/>
      <c r="K89" s="5"/>
      <c r="L89" s="3"/>
      <c r="M89" s="18"/>
      <c r="N89" s="100"/>
    </row>
    <row r="90" spans="1:14">
      <c r="A90" s="13" t="s">
        <v>5</v>
      </c>
      <c r="B90" s="13" t="s">
        <v>6</v>
      </c>
      <c r="C90" s="13" t="s">
        <v>7</v>
      </c>
      <c r="D90" s="13" t="s">
        <v>8</v>
      </c>
      <c r="E90" s="13" t="s">
        <v>9</v>
      </c>
      <c r="F90" s="13" t="s">
        <v>10</v>
      </c>
      <c r="G90" s="13" t="s">
        <v>11</v>
      </c>
      <c r="H90" s="13" t="s">
        <v>6</v>
      </c>
      <c r="I90" s="13" t="s">
        <v>12</v>
      </c>
      <c r="J90" s="13" t="s">
        <v>8</v>
      </c>
      <c r="K90" s="13" t="s">
        <v>13</v>
      </c>
      <c r="L90" s="13" t="s">
        <v>14</v>
      </c>
      <c r="M90" s="19" t="s">
        <v>15</v>
      </c>
      <c r="N90" s="100"/>
    </row>
    <row r="91" spans="1:14">
      <c r="A91" s="7" t="s">
        <v>47</v>
      </c>
      <c r="B91" s="8">
        <f>_xlfn.XLOOKUP(A91,Preisliste!A:A,Preisliste!B:B,"nicht gefunden")</f>
        <v>800</v>
      </c>
      <c r="C91" s="7">
        <v>30</v>
      </c>
      <c r="D91" s="7">
        <v>24</v>
      </c>
      <c r="E91" s="9">
        <f t="shared" ref="E91:E96" si="2">D91*C91</f>
        <v>720</v>
      </c>
      <c r="F91" s="10">
        <f t="shared" ref="F91:F96" si="3">(E91/1000)*B91</f>
        <v>576</v>
      </c>
      <c r="G91" s="7" t="s">
        <v>60</v>
      </c>
      <c r="H91" s="8">
        <f>_xlfn.XLOOKUP(G91,Preisliste!A:A,Preisliste!B:B,"nicht gefunden")</f>
        <v>1980</v>
      </c>
      <c r="I91" s="9">
        <v>150</v>
      </c>
      <c r="J91" s="7">
        <f>D91</f>
        <v>24</v>
      </c>
      <c r="K91" s="9">
        <f>I91*J91</f>
        <v>3600</v>
      </c>
      <c r="L91" s="10">
        <f>(K91/1000)*H91</f>
        <v>7128</v>
      </c>
      <c r="M91" s="20">
        <f>L91-F91-F92-F93-F94-F95-F96</f>
        <v>4656.72</v>
      </c>
      <c r="N91" s="100"/>
    </row>
    <row r="92" spans="1:14">
      <c r="A92" s="7" t="s">
        <v>61</v>
      </c>
      <c r="B92" s="8">
        <f>_xlfn.XLOOKUP(A92,Preisliste!A:A,Preisliste!B:B,"nicht gefunden")</f>
        <v>1800</v>
      </c>
      <c r="C92" s="7">
        <v>25</v>
      </c>
      <c r="D92" s="7">
        <f>D91</f>
        <v>24</v>
      </c>
      <c r="E92" s="9">
        <f t="shared" si="2"/>
        <v>600</v>
      </c>
      <c r="F92" s="10">
        <f t="shared" si="3"/>
        <v>1080</v>
      </c>
      <c r="G92" s="7"/>
      <c r="H92" s="8"/>
      <c r="I92" s="9"/>
      <c r="J92" s="7"/>
      <c r="K92" s="9"/>
      <c r="L92" s="10"/>
      <c r="M92" s="21"/>
      <c r="N92" s="100"/>
    </row>
    <row r="93" spans="1:14">
      <c r="A93" s="7" t="s">
        <v>62</v>
      </c>
      <c r="B93" s="8">
        <f>_xlfn.XLOOKUP(A93,Preisliste!A:A,Preisliste!B:B,"nicht gefunden")</f>
        <v>550</v>
      </c>
      <c r="C93" s="7">
        <v>25</v>
      </c>
      <c r="D93" s="7">
        <f>D91</f>
        <v>24</v>
      </c>
      <c r="E93" s="9">
        <f t="shared" si="2"/>
        <v>600</v>
      </c>
      <c r="F93" s="10">
        <f t="shared" si="3"/>
        <v>330</v>
      </c>
      <c r="G93" s="7"/>
      <c r="H93" s="7"/>
      <c r="I93" s="9"/>
      <c r="J93" s="7"/>
      <c r="K93" s="9"/>
      <c r="L93" s="7"/>
      <c r="M93" s="21"/>
      <c r="N93" s="100"/>
    </row>
    <row r="94" spans="1:14">
      <c r="A94" s="7" t="s">
        <v>63</v>
      </c>
      <c r="B94" s="8">
        <f>_xlfn.XLOOKUP(A94,Preisliste!A:A,Preisliste!B:B,"nicht gefunden")</f>
        <v>500</v>
      </c>
      <c r="C94" s="7">
        <v>15</v>
      </c>
      <c r="D94" s="7">
        <v>24</v>
      </c>
      <c r="E94" s="9">
        <f t="shared" si="2"/>
        <v>360</v>
      </c>
      <c r="F94" s="10">
        <f t="shared" si="3"/>
        <v>180</v>
      </c>
      <c r="G94" s="7"/>
      <c r="H94" s="7"/>
      <c r="I94" s="9"/>
      <c r="J94" s="7"/>
      <c r="K94" s="9"/>
      <c r="L94" s="7"/>
      <c r="M94" s="21"/>
      <c r="N94" s="100"/>
    </row>
    <row r="95" spans="1:14">
      <c r="A95" s="7" t="s">
        <v>64</v>
      </c>
      <c r="B95" s="8">
        <f>_xlfn.XLOOKUP(A95,Preisliste!A:A,Preisliste!B:B,"nicht gefunden")</f>
        <v>480</v>
      </c>
      <c r="C95" s="7">
        <v>15</v>
      </c>
      <c r="D95" s="7">
        <f>D94</f>
        <v>24</v>
      </c>
      <c r="E95" s="9">
        <f t="shared" si="2"/>
        <v>360</v>
      </c>
      <c r="F95" s="10">
        <f t="shared" si="3"/>
        <v>172.79999999999998</v>
      </c>
      <c r="G95" s="7"/>
      <c r="H95" s="7"/>
      <c r="I95" s="9"/>
      <c r="J95" s="7"/>
      <c r="K95" s="9"/>
      <c r="L95" s="7"/>
      <c r="M95" s="21"/>
      <c r="N95" s="100"/>
    </row>
    <row r="96" spans="1:14">
      <c r="A96" s="7" t="s">
        <v>65</v>
      </c>
      <c r="B96" s="8">
        <f>_xlfn.XLOOKUP(A96,Preisliste!A:A,Preisliste!B:B,"nicht gefunden")</f>
        <v>460</v>
      </c>
      <c r="C96" s="7">
        <v>12</v>
      </c>
      <c r="D96" s="7">
        <f>D95</f>
        <v>24</v>
      </c>
      <c r="E96" s="9">
        <f t="shared" si="2"/>
        <v>288</v>
      </c>
      <c r="F96" s="10">
        <f t="shared" si="3"/>
        <v>132.47999999999999</v>
      </c>
      <c r="G96" s="7"/>
      <c r="H96" s="7"/>
      <c r="I96" s="9"/>
      <c r="J96" s="7"/>
      <c r="K96" s="9"/>
      <c r="L96" s="7"/>
      <c r="M96" s="21"/>
      <c r="N96" s="100"/>
    </row>
    <row r="97" spans="1:14">
      <c r="A97" s="12" t="s">
        <v>5</v>
      </c>
      <c r="B97" s="12" t="s">
        <v>6</v>
      </c>
      <c r="C97" s="12" t="s">
        <v>7</v>
      </c>
      <c r="D97" s="12" t="s">
        <v>8</v>
      </c>
      <c r="E97" s="12" t="s">
        <v>9</v>
      </c>
      <c r="F97" s="12" t="s">
        <v>10</v>
      </c>
      <c r="G97" s="12" t="s">
        <v>11</v>
      </c>
      <c r="H97" s="12" t="s">
        <v>6</v>
      </c>
      <c r="I97" s="12" t="s">
        <v>12</v>
      </c>
      <c r="J97" s="12" t="s">
        <v>8</v>
      </c>
      <c r="K97" s="12" t="s">
        <v>13</v>
      </c>
      <c r="L97" s="12" t="s">
        <v>14</v>
      </c>
      <c r="M97" s="16" t="s">
        <v>15</v>
      </c>
      <c r="N97" s="100"/>
    </row>
    <row r="98" spans="1:14">
      <c r="A98" s="3" t="s">
        <v>66</v>
      </c>
      <c r="B98" s="4">
        <f>_xlfn.XLOOKUP(A98,Preisliste!A:A,Preisliste!B:B,"nicht gefunden")</f>
        <v>1000</v>
      </c>
      <c r="C98" s="3">
        <v>40</v>
      </c>
      <c r="D98" s="3">
        <v>24</v>
      </c>
      <c r="E98" s="5">
        <f>D98*C98</f>
        <v>960</v>
      </c>
      <c r="F98" s="6">
        <f>(E98/1000)*B98</f>
        <v>960</v>
      </c>
      <c r="G98" s="3" t="s">
        <v>60</v>
      </c>
      <c r="H98" s="4">
        <f>_xlfn.XLOOKUP(G98,Preisliste!A:A,Preisliste!B:B,"nicht gefunden")</f>
        <v>1980</v>
      </c>
      <c r="I98" s="5">
        <v>150</v>
      </c>
      <c r="J98" s="3">
        <f>D98</f>
        <v>24</v>
      </c>
      <c r="K98" s="5">
        <f>I98*J98</f>
        <v>3600</v>
      </c>
      <c r="L98" s="6">
        <f>(K98/1000)*H98</f>
        <v>7128</v>
      </c>
      <c r="M98" s="17">
        <f>L98-F98-F99-F100-F101</f>
        <v>4848</v>
      </c>
      <c r="N98" s="100"/>
    </row>
    <row r="99" spans="1:14">
      <c r="A99" s="3" t="s">
        <v>67</v>
      </c>
      <c r="B99" s="4">
        <f>_xlfn.XLOOKUP(A99,Preisliste!A:A,Preisliste!B:B,"nicht gefunden")</f>
        <v>1900</v>
      </c>
      <c r="C99" s="3">
        <v>15</v>
      </c>
      <c r="D99" s="3">
        <f>D98</f>
        <v>24</v>
      </c>
      <c r="E99" s="5">
        <f>D99*C99</f>
        <v>360</v>
      </c>
      <c r="F99" s="6">
        <f>(E99/1000)*B99</f>
        <v>684</v>
      </c>
      <c r="G99" s="3"/>
      <c r="H99" s="4"/>
      <c r="I99" s="5"/>
      <c r="J99" s="3"/>
      <c r="K99" s="5"/>
      <c r="L99" s="6"/>
      <c r="M99" s="18"/>
      <c r="N99" s="100"/>
    </row>
    <row r="100" spans="1:14">
      <c r="A100" s="3" t="s">
        <v>62</v>
      </c>
      <c r="B100" s="4">
        <f>_xlfn.XLOOKUP(A100,Preisliste!A:A,Preisliste!B:B,"nicht gefunden")</f>
        <v>550</v>
      </c>
      <c r="C100" s="3">
        <v>30</v>
      </c>
      <c r="D100" s="3">
        <f>D98</f>
        <v>24</v>
      </c>
      <c r="E100" s="5">
        <f>D100*C100</f>
        <v>720</v>
      </c>
      <c r="F100" s="6">
        <f>(E100/1000)*B100</f>
        <v>396</v>
      </c>
      <c r="G100" s="3"/>
      <c r="H100" s="3"/>
      <c r="I100" s="5"/>
      <c r="J100" s="3"/>
      <c r="K100" s="5"/>
      <c r="L100" s="3"/>
      <c r="M100" s="18"/>
      <c r="N100" s="100"/>
    </row>
    <row r="101" spans="1:14">
      <c r="A101" s="3" t="s">
        <v>63</v>
      </c>
      <c r="B101" s="4">
        <f>_xlfn.XLOOKUP(A101,Preisliste!A:A,Preisliste!B:B,"nicht gefunden")</f>
        <v>500</v>
      </c>
      <c r="C101" s="3">
        <v>20</v>
      </c>
      <c r="D101" s="3">
        <v>24</v>
      </c>
      <c r="E101" s="5">
        <f>D101*C101</f>
        <v>480</v>
      </c>
      <c r="F101" s="6">
        <f>(E101/1000)*B101</f>
        <v>240</v>
      </c>
      <c r="G101" s="3"/>
      <c r="H101" s="3"/>
      <c r="I101" s="5"/>
      <c r="J101" s="3"/>
      <c r="K101" s="5"/>
      <c r="L101" s="3"/>
      <c r="M101" s="18"/>
      <c r="N101" s="100"/>
    </row>
    <row r="102" spans="1:14">
      <c r="A102" s="13" t="s">
        <v>5</v>
      </c>
      <c r="B102" s="13" t="s">
        <v>6</v>
      </c>
      <c r="C102" s="13" t="s">
        <v>7</v>
      </c>
      <c r="D102" s="13" t="s">
        <v>8</v>
      </c>
      <c r="E102" s="13" t="s">
        <v>9</v>
      </c>
      <c r="F102" s="13" t="s">
        <v>10</v>
      </c>
      <c r="G102" s="13" t="s">
        <v>11</v>
      </c>
      <c r="H102" s="13" t="s">
        <v>6</v>
      </c>
      <c r="I102" s="13" t="s">
        <v>12</v>
      </c>
      <c r="J102" s="13" t="s">
        <v>8</v>
      </c>
      <c r="K102" s="13" t="s">
        <v>13</v>
      </c>
      <c r="L102" s="13" t="s">
        <v>14</v>
      </c>
      <c r="M102" s="19" t="s">
        <v>15</v>
      </c>
      <c r="N102" s="100"/>
    </row>
    <row r="103" spans="1:14">
      <c r="A103" s="7" t="s">
        <v>47</v>
      </c>
      <c r="B103" s="8">
        <f>_xlfn.XLOOKUP(A103,Preisliste!A:A,Preisliste!B:B,"nicht gefunden")</f>
        <v>800</v>
      </c>
      <c r="C103" s="7">
        <v>40</v>
      </c>
      <c r="D103" s="7">
        <v>24</v>
      </c>
      <c r="E103" s="9">
        <f t="shared" ref="E103:E108" si="4">D103*C103</f>
        <v>960</v>
      </c>
      <c r="F103" s="10">
        <f t="shared" ref="F103:F108" si="5">(E103/1000)*B103</f>
        <v>768</v>
      </c>
      <c r="G103" s="7" t="s">
        <v>60</v>
      </c>
      <c r="H103" s="8">
        <f>_xlfn.XLOOKUP(G103,Preisliste!A:A,Preisliste!B:B,"nicht gefunden")</f>
        <v>1980</v>
      </c>
      <c r="I103" s="9">
        <v>150</v>
      </c>
      <c r="J103" s="7">
        <f>D103</f>
        <v>24</v>
      </c>
      <c r="K103" s="9">
        <f>I103*J103</f>
        <v>3600</v>
      </c>
      <c r="L103" s="10">
        <f>(K103/1000)*H103</f>
        <v>7128</v>
      </c>
      <c r="M103" s="20">
        <f>L103-F103-F104-F105-F106-F107-F108</f>
        <v>5093.9999999999991</v>
      </c>
      <c r="N103" s="100"/>
    </row>
    <row r="104" spans="1:14">
      <c r="A104" s="7" t="s">
        <v>62</v>
      </c>
      <c r="B104" s="8">
        <f>_xlfn.XLOOKUP(A104,Preisliste!A:A,Preisliste!B:B,"nicht gefunden")</f>
        <v>550</v>
      </c>
      <c r="C104" s="7">
        <v>40</v>
      </c>
      <c r="D104" s="7">
        <f>D103</f>
        <v>24</v>
      </c>
      <c r="E104" s="9">
        <f t="shared" si="4"/>
        <v>960</v>
      </c>
      <c r="F104" s="10">
        <f t="shared" si="5"/>
        <v>528</v>
      </c>
      <c r="G104" s="7"/>
      <c r="H104" s="8"/>
      <c r="I104" s="9"/>
      <c r="J104" s="7"/>
      <c r="K104" s="9"/>
      <c r="L104" s="10"/>
      <c r="M104" s="21"/>
      <c r="N104" s="100"/>
    </row>
    <row r="105" spans="1:14">
      <c r="A105" s="7" t="s">
        <v>63</v>
      </c>
      <c r="B105" s="8">
        <f>_xlfn.XLOOKUP(A105,Preisliste!A:A,Preisliste!B:B,"nicht gefunden")</f>
        <v>500</v>
      </c>
      <c r="C105" s="7">
        <v>15</v>
      </c>
      <c r="D105" s="7">
        <f>D103</f>
        <v>24</v>
      </c>
      <c r="E105" s="9">
        <f t="shared" si="4"/>
        <v>360</v>
      </c>
      <c r="F105" s="10">
        <f t="shared" si="5"/>
        <v>180</v>
      </c>
      <c r="G105" s="7"/>
      <c r="H105" s="7"/>
      <c r="I105" s="9"/>
      <c r="J105" s="7"/>
      <c r="K105" s="9"/>
      <c r="L105" s="7"/>
      <c r="M105" s="21"/>
      <c r="N105" s="100"/>
    </row>
    <row r="106" spans="1:14">
      <c r="A106" s="7" t="s">
        <v>64</v>
      </c>
      <c r="B106" s="8">
        <f>_xlfn.XLOOKUP(A106,Preisliste!A:A,Preisliste!B:B,"nicht gefunden")</f>
        <v>480</v>
      </c>
      <c r="C106" s="7">
        <v>15</v>
      </c>
      <c r="D106" s="7">
        <v>24</v>
      </c>
      <c r="E106" s="9">
        <f t="shared" si="4"/>
        <v>360</v>
      </c>
      <c r="F106" s="10">
        <f t="shared" si="5"/>
        <v>172.79999999999998</v>
      </c>
      <c r="G106" s="7"/>
      <c r="H106" s="7"/>
      <c r="I106" s="9"/>
      <c r="J106" s="7"/>
      <c r="K106" s="9"/>
      <c r="L106" s="7"/>
      <c r="M106" s="21"/>
      <c r="N106" s="100"/>
    </row>
    <row r="107" spans="1:14">
      <c r="A107" s="7" t="s">
        <v>65</v>
      </c>
      <c r="B107" s="8">
        <f>_xlfn.XLOOKUP(A107,Preisliste!A:A,Preisliste!B:B,"nicht gefunden")</f>
        <v>460</v>
      </c>
      <c r="C107" s="7">
        <v>15</v>
      </c>
      <c r="D107" s="7">
        <f>D106</f>
        <v>24</v>
      </c>
      <c r="E107" s="9">
        <f t="shared" si="4"/>
        <v>360</v>
      </c>
      <c r="F107" s="10">
        <f t="shared" si="5"/>
        <v>165.6</v>
      </c>
      <c r="G107" s="7"/>
      <c r="H107" s="7"/>
      <c r="I107" s="9"/>
      <c r="J107" s="7"/>
      <c r="K107" s="9"/>
      <c r="L107" s="7"/>
      <c r="M107" s="21"/>
      <c r="N107" s="100"/>
    </row>
    <row r="108" spans="1:14">
      <c r="A108" s="7" t="s">
        <v>68</v>
      </c>
      <c r="B108" s="8">
        <f>_xlfn.XLOOKUP(A108,Preisliste!A:A,Preisliste!B:B,"nicht gefunden")</f>
        <v>610</v>
      </c>
      <c r="C108" s="7">
        <v>15</v>
      </c>
      <c r="D108" s="7">
        <f>D107</f>
        <v>24</v>
      </c>
      <c r="E108" s="9">
        <f t="shared" si="4"/>
        <v>360</v>
      </c>
      <c r="F108" s="10">
        <f t="shared" si="5"/>
        <v>219.6</v>
      </c>
      <c r="G108" s="7"/>
      <c r="H108" s="7"/>
      <c r="I108" s="9"/>
      <c r="J108" s="7"/>
      <c r="K108" s="9"/>
      <c r="L108" s="7"/>
      <c r="M108" s="21"/>
      <c r="N108" s="100"/>
    </row>
    <row r="109" spans="1:14">
      <c r="A109" s="12" t="s">
        <v>5</v>
      </c>
      <c r="B109" s="12" t="s">
        <v>6</v>
      </c>
      <c r="C109" s="12" t="s">
        <v>7</v>
      </c>
      <c r="D109" s="12" t="s">
        <v>8</v>
      </c>
      <c r="E109" s="12" t="s">
        <v>9</v>
      </c>
      <c r="F109" s="12" t="s">
        <v>10</v>
      </c>
      <c r="G109" s="12" t="s">
        <v>11</v>
      </c>
      <c r="H109" s="12" t="s">
        <v>6</v>
      </c>
      <c r="I109" s="12" t="s">
        <v>12</v>
      </c>
      <c r="J109" s="12" t="s">
        <v>8</v>
      </c>
      <c r="K109" s="12" t="s">
        <v>13</v>
      </c>
      <c r="L109" s="12" t="s">
        <v>14</v>
      </c>
      <c r="M109" s="16" t="s">
        <v>15</v>
      </c>
      <c r="N109" s="100"/>
    </row>
    <row r="110" spans="1:14">
      <c r="A110" s="3" t="s">
        <v>66</v>
      </c>
      <c r="B110" s="4">
        <f>_xlfn.XLOOKUP(A110,Preisliste!A:A,Preisliste!B:B,"nicht gefunden")</f>
        <v>1000</v>
      </c>
      <c r="C110" s="3">
        <v>80</v>
      </c>
      <c r="D110" s="3">
        <v>24</v>
      </c>
      <c r="E110" s="5">
        <f>D110*C110</f>
        <v>1920</v>
      </c>
      <c r="F110" s="6">
        <f>(E110/1000)*B110</f>
        <v>1920</v>
      </c>
      <c r="G110" s="3" t="s">
        <v>60</v>
      </c>
      <c r="H110" s="4">
        <f>_xlfn.XLOOKUP(G110,Preisliste!A:A,Preisliste!B:B,"nicht gefunden")</f>
        <v>1980</v>
      </c>
      <c r="I110" s="5">
        <v>170</v>
      </c>
      <c r="J110" s="3">
        <f>D110</f>
        <v>24</v>
      </c>
      <c r="K110" s="5">
        <f>I110*J110</f>
        <v>4080</v>
      </c>
      <c r="L110" s="6">
        <f>(K110/1000)*H110</f>
        <v>8078.4000000000005</v>
      </c>
      <c r="M110" s="17">
        <f>L110-F110-F111-F112-F113-F114</f>
        <v>2607.6000000000004</v>
      </c>
      <c r="N110" s="100"/>
    </row>
    <row r="111" spans="1:14">
      <c r="A111" s="3" t="s">
        <v>67</v>
      </c>
      <c r="B111" s="4">
        <f>_xlfn.XLOOKUP(A111,Preisliste!A:A,Preisliste!B:B,"nicht gefunden")</f>
        <v>1900</v>
      </c>
      <c r="C111" s="3">
        <v>40</v>
      </c>
      <c r="D111" s="3">
        <f>D110</f>
        <v>24</v>
      </c>
      <c r="E111" s="5">
        <f>D111*C111</f>
        <v>960</v>
      </c>
      <c r="F111" s="6">
        <f>(E111/1000)*B111</f>
        <v>1824</v>
      </c>
      <c r="G111" s="3"/>
      <c r="H111" s="4"/>
      <c r="I111" s="5"/>
      <c r="J111" s="3"/>
      <c r="K111" s="5"/>
      <c r="L111" s="6"/>
      <c r="M111" s="18"/>
      <c r="N111" s="100"/>
    </row>
    <row r="112" spans="1:14">
      <c r="A112" s="3" t="s">
        <v>62</v>
      </c>
      <c r="B112" s="4">
        <f>_xlfn.XLOOKUP(A112,Preisliste!A:A,Preisliste!B:B,"nicht gefunden")</f>
        <v>550</v>
      </c>
      <c r="C112" s="3">
        <v>15</v>
      </c>
      <c r="D112" s="3">
        <f>D110</f>
        <v>24</v>
      </c>
      <c r="E112" s="5">
        <f>D112*C112</f>
        <v>360</v>
      </c>
      <c r="F112" s="6">
        <f>(E112/1000)*B112</f>
        <v>198</v>
      </c>
      <c r="G112" s="3"/>
      <c r="H112" s="3"/>
      <c r="I112" s="5"/>
      <c r="J112" s="3"/>
      <c r="K112" s="5"/>
      <c r="L112" s="3"/>
      <c r="M112" s="18"/>
      <c r="N112" s="100"/>
    </row>
    <row r="113" spans="1:14">
      <c r="A113" s="3" t="s">
        <v>63</v>
      </c>
      <c r="B113" s="4">
        <f>_xlfn.XLOOKUP(A113,Preisliste!A:A,Preisliste!B:B,"nicht gefunden")</f>
        <v>500</v>
      </c>
      <c r="C113" s="3">
        <v>15</v>
      </c>
      <c r="D113" s="3">
        <v>24</v>
      </c>
      <c r="E113" s="5">
        <f>D113*C113</f>
        <v>360</v>
      </c>
      <c r="F113" s="6">
        <f>(E113/1000)*B113</f>
        <v>180</v>
      </c>
      <c r="G113" s="3"/>
      <c r="H113" s="3"/>
      <c r="I113" s="5"/>
      <c r="J113" s="3"/>
      <c r="K113" s="5"/>
      <c r="L113" s="3"/>
      <c r="M113" s="18"/>
      <c r="N113" s="100"/>
    </row>
    <row r="114" spans="1:14">
      <c r="A114" s="3" t="s">
        <v>69</v>
      </c>
      <c r="B114" s="4">
        <f>_xlfn.XLOOKUP(A114,Preisliste!A:A,Preisliste!B:B,"nicht gefunden")</f>
        <v>2810</v>
      </c>
      <c r="C114" s="3">
        <v>20</v>
      </c>
      <c r="D114" s="3">
        <f>D113</f>
        <v>24</v>
      </c>
      <c r="E114" s="5">
        <f>D114*C114</f>
        <v>480</v>
      </c>
      <c r="F114" s="6">
        <f>(E114/1000)*B114</f>
        <v>1348.8</v>
      </c>
      <c r="G114" s="3"/>
      <c r="H114" s="3"/>
      <c r="I114" s="5"/>
      <c r="J114" s="3"/>
      <c r="K114" s="5"/>
      <c r="L114" s="3"/>
      <c r="M114" s="18"/>
      <c r="N114" s="100"/>
    </row>
    <row r="115" spans="1:14">
      <c r="A115" s="13" t="s">
        <v>5</v>
      </c>
      <c r="B115" s="13" t="s">
        <v>6</v>
      </c>
      <c r="C115" s="13" t="s">
        <v>7</v>
      </c>
      <c r="D115" s="13" t="s">
        <v>8</v>
      </c>
      <c r="E115" s="13" t="s">
        <v>9</v>
      </c>
      <c r="F115" s="13" t="s">
        <v>10</v>
      </c>
      <c r="G115" s="13" t="s">
        <v>11</v>
      </c>
      <c r="H115" s="13" t="s">
        <v>6</v>
      </c>
      <c r="I115" s="13" t="s">
        <v>12</v>
      </c>
      <c r="J115" s="13" t="s">
        <v>8</v>
      </c>
      <c r="K115" s="13" t="s">
        <v>13</v>
      </c>
      <c r="L115" s="13" t="s">
        <v>14</v>
      </c>
      <c r="M115" s="19" t="s">
        <v>15</v>
      </c>
      <c r="N115" s="100"/>
    </row>
    <row r="116" spans="1:14">
      <c r="A116" s="7" t="s">
        <v>70</v>
      </c>
      <c r="B116" s="8">
        <f>_xlfn.XLOOKUP(A116,Preisliste!A:A,Preisliste!B:B,"nicht gefunden")</f>
        <v>660</v>
      </c>
      <c r="C116" s="7">
        <v>40</v>
      </c>
      <c r="D116" s="7">
        <v>24</v>
      </c>
      <c r="E116" s="9">
        <f>D116*C116</f>
        <v>960</v>
      </c>
      <c r="F116" s="10">
        <f>(E116/1000)*B116</f>
        <v>633.6</v>
      </c>
      <c r="G116" s="7" t="s">
        <v>71</v>
      </c>
      <c r="H116" s="8">
        <f>_xlfn.XLOOKUP(G116,Preisliste!A:A,Preisliste!B:B,"nicht gefunden")</f>
        <v>1950</v>
      </c>
      <c r="I116" s="9">
        <v>80</v>
      </c>
      <c r="J116" s="7">
        <f>D116</f>
        <v>24</v>
      </c>
      <c r="K116" s="9">
        <f>I116*J116</f>
        <v>1920</v>
      </c>
      <c r="L116" s="10">
        <f>(K116/1000)*H116</f>
        <v>3744</v>
      </c>
      <c r="M116" s="20">
        <f>L116-F116-F117-F118-F119-F120</f>
        <v>2414.7599999999998</v>
      </c>
      <c r="N116" s="100"/>
    </row>
    <row r="117" spans="1:14">
      <c r="A117" s="7" t="s">
        <v>22</v>
      </c>
      <c r="B117" s="8">
        <f>_xlfn.XLOOKUP(A117,Preisliste!A:A,Preisliste!B:B,"nicht gefunden")</f>
        <v>310</v>
      </c>
      <c r="C117" s="7">
        <v>20</v>
      </c>
      <c r="D117" s="7">
        <f>D116</f>
        <v>24</v>
      </c>
      <c r="E117" s="9">
        <f>D117*C117</f>
        <v>480</v>
      </c>
      <c r="F117" s="10">
        <f>(E117/1000)*B117</f>
        <v>148.79999999999998</v>
      </c>
      <c r="G117" s="7"/>
      <c r="H117" s="8"/>
      <c r="I117" s="9"/>
      <c r="J117" s="7"/>
      <c r="K117" s="9"/>
      <c r="L117" s="10"/>
      <c r="M117" s="21"/>
      <c r="N117" s="100"/>
    </row>
    <row r="118" spans="1:14">
      <c r="A118" s="7" t="s">
        <v>67</v>
      </c>
      <c r="B118" s="8">
        <f>_xlfn.XLOOKUP(A118,Preisliste!A:A,Preisliste!B:B,"nicht gefunden")</f>
        <v>1900</v>
      </c>
      <c r="C118" s="7">
        <v>8</v>
      </c>
      <c r="D118" s="7">
        <f>D116</f>
        <v>24</v>
      </c>
      <c r="E118" s="9">
        <f>D118*C118</f>
        <v>192</v>
      </c>
      <c r="F118" s="10">
        <f>(E118/1000)*B118</f>
        <v>364.8</v>
      </c>
      <c r="G118" s="7"/>
      <c r="H118" s="7"/>
      <c r="I118" s="9"/>
      <c r="J118" s="7"/>
      <c r="K118" s="9"/>
      <c r="L118" s="7"/>
      <c r="M118" s="21"/>
      <c r="N118" s="100"/>
    </row>
    <row r="119" spans="1:14">
      <c r="A119" s="7" t="s">
        <v>56</v>
      </c>
      <c r="B119" s="8">
        <f>_xlfn.XLOOKUP(A119,Preisliste!A:A,Preisliste!B:B,"nicht gefunden")</f>
        <v>620</v>
      </c>
      <c r="C119" s="7">
        <v>8</v>
      </c>
      <c r="D119" s="7">
        <v>24</v>
      </c>
      <c r="E119" s="9">
        <f>D119*C119</f>
        <v>192</v>
      </c>
      <c r="F119" s="10">
        <f>(E119/1000)*B119</f>
        <v>119.04</v>
      </c>
      <c r="G119" s="7"/>
      <c r="H119" s="7"/>
      <c r="I119" s="9"/>
      <c r="J119" s="7"/>
      <c r="K119" s="9"/>
      <c r="L119" s="7"/>
      <c r="M119" s="21"/>
      <c r="N119" s="100"/>
    </row>
    <row r="120" spans="1:14">
      <c r="A120" s="7" t="s">
        <v>25</v>
      </c>
      <c r="B120" s="8">
        <f>_xlfn.XLOOKUP(A120,Preisliste!A:A,Preisliste!B:B,"nicht gefunden")</f>
        <v>525</v>
      </c>
      <c r="C120" s="7">
        <v>5</v>
      </c>
      <c r="D120" s="7">
        <f>D119</f>
        <v>24</v>
      </c>
      <c r="E120" s="9">
        <f>D120*C120</f>
        <v>120</v>
      </c>
      <c r="F120" s="10">
        <f>(E120/1000)*B120</f>
        <v>63</v>
      </c>
      <c r="G120" s="7"/>
      <c r="H120" s="7"/>
      <c r="I120" s="9"/>
      <c r="J120" s="7"/>
      <c r="K120" s="9"/>
      <c r="L120" s="7"/>
      <c r="M120" s="21"/>
      <c r="N120" s="100"/>
    </row>
    <row r="121" spans="1:14">
      <c r="A121" s="12" t="s">
        <v>5</v>
      </c>
      <c r="B121" s="12" t="s">
        <v>6</v>
      </c>
      <c r="C121" s="12" t="s">
        <v>7</v>
      </c>
      <c r="D121" s="12" t="s">
        <v>8</v>
      </c>
      <c r="E121" s="12" t="s">
        <v>9</v>
      </c>
      <c r="F121" s="12" t="s">
        <v>10</v>
      </c>
      <c r="G121" s="12" t="s">
        <v>11</v>
      </c>
      <c r="H121" s="12" t="s">
        <v>6</v>
      </c>
      <c r="I121" s="12" t="s">
        <v>12</v>
      </c>
      <c r="J121" s="12" t="s">
        <v>8</v>
      </c>
      <c r="K121" s="12" t="s">
        <v>13</v>
      </c>
      <c r="L121" s="12" t="s">
        <v>14</v>
      </c>
      <c r="M121" s="16" t="s">
        <v>15</v>
      </c>
      <c r="N121" s="100"/>
    </row>
    <row r="122" spans="1:14">
      <c r="A122" s="3" t="s">
        <v>70</v>
      </c>
      <c r="B122" s="4">
        <f>_xlfn.XLOOKUP(A122,Preisliste!A:A,Preisliste!B:B,"nicht gefunden")</f>
        <v>660</v>
      </c>
      <c r="C122" s="3">
        <v>40</v>
      </c>
      <c r="D122" s="3">
        <v>24</v>
      </c>
      <c r="E122" s="5">
        <f>D122*C122</f>
        <v>960</v>
      </c>
      <c r="F122" s="6">
        <f>(E122/1000)*B122</f>
        <v>633.6</v>
      </c>
      <c r="G122" s="3" t="s">
        <v>71</v>
      </c>
      <c r="H122" s="4">
        <f>_xlfn.XLOOKUP(G122,Preisliste!A:A,Preisliste!B:B,"nicht gefunden")</f>
        <v>1950</v>
      </c>
      <c r="I122" s="5">
        <v>90</v>
      </c>
      <c r="J122" s="3">
        <f>D122</f>
        <v>24</v>
      </c>
      <c r="K122" s="5">
        <f>I122*J122</f>
        <v>2160</v>
      </c>
      <c r="L122" s="6">
        <f>(K122/1000)*H122</f>
        <v>4212</v>
      </c>
      <c r="M122" s="17">
        <f>L122-F122-F123-F124-F125-F126</f>
        <v>2844.36</v>
      </c>
      <c r="N122" s="100"/>
    </row>
    <row r="123" spans="1:14">
      <c r="A123" s="3" t="s">
        <v>22</v>
      </c>
      <c r="B123" s="4">
        <f>_xlfn.XLOOKUP(A123,Preisliste!A:A,Preisliste!B:B,"nicht gefunden")</f>
        <v>310</v>
      </c>
      <c r="C123" s="3">
        <v>20</v>
      </c>
      <c r="D123" s="3">
        <f>D122</f>
        <v>24</v>
      </c>
      <c r="E123" s="5">
        <f>D123*C123</f>
        <v>480</v>
      </c>
      <c r="F123" s="6">
        <f>(E123/1000)*B123</f>
        <v>148.79999999999998</v>
      </c>
      <c r="G123" s="3"/>
      <c r="H123" s="4"/>
      <c r="I123" s="5"/>
      <c r="J123" s="3"/>
      <c r="K123" s="5"/>
      <c r="L123" s="6"/>
      <c r="M123" s="18"/>
      <c r="N123" s="100"/>
    </row>
    <row r="124" spans="1:14">
      <c r="A124" s="3" t="s">
        <v>72</v>
      </c>
      <c r="B124" s="4">
        <f>_xlfn.XLOOKUP(A124,Preisliste!A:A,Preisliste!B:B,"nicht gefunden")</f>
        <v>2100</v>
      </c>
      <c r="C124" s="3">
        <v>8</v>
      </c>
      <c r="D124" s="3">
        <f>D122</f>
        <v>24</v>
      </c>
      <c r="E124" s="5">
        <f>D124*C124</f>
        <v>192</v>
      </c>
      <c r="F124" s="6">
        <f>(E124/1000)*B124</f>
        <v>403.2</v>
      </c>
      <c r="G124" s="3"/>
      <c r="H124" s="3"/>
      <c r="I124" s="5"/>
      <c r="J124" s="3"/>
      <c r="K124" s="5"/>
      <c r="L124" s="3"/>
      <c r="M124" s="18"/>
      <c r="N124" s="100"/>
    </row>
    <row r="125" spans="1:14">
      <c r="A125" s="3" t="s">
        <v>56</v>
      </c>
      <c r="B125" s="4">
        <f>_xlfn.XLOOKUP(A125,Preisliste!A:A,Preisliste!B:B,"nicht gefunden")</f>
        <v>620</v>
      </c>
      <c r="C125" s="3">
        <v>8</v>
      </c>
      <c r="D125" s="3">
        <v>24</v>
      </c>
      <c r="E125" s="5">
        <f>D125*C125</f>
        <v>192</v>
      </c>
      <c r="F125" s="6">
        <f>(E125/1000)*B125</f>
        <v>119.04</v>
      </c>
      <c r="G125" s="3"/>
      <c r="H125" s="3"/>
      <c r="I125" s="5"/>
      <c r="J125" s="3"/>
      <c r="K125" s="5"/>
      <c r="L125" s="3"/>
      <c r="M125" s="18"/>
      <c r="N125" s="100"/>
    </row>
    <row r="126" spans="1:14">
      <c r="A126" s="3" t="s">
        <v>25</v>
      </c>
      <c r="B126" s="4">
        <f>_xlfn.XLOOKUP(A126,Preisliste!A:A,Preisliste!B:B,"nicht gefunden")</f>
        <v>525</v>
      </c>
      <c r="C126" s="3">
        <v>5</v>
      </c>
      <c r="D126" s="3">
        <f>D125</f>
        <v>24</v>
      </c>
      <c r="E126" s="5">
        <f>D126*C126</f>
        <v>120</v>
      </c>
      <c r="F126" s="6">
        <f>(E126/1000)*B126</f>
        <v>63</v>
      </c>
      <c r="G126" s="3"/>
      <c r="H126" s="3"/>
      <c r="I126" s="5"/>
      <c r="J126" s="3"/>
      <c r="K126" s="5"/>
      <c r="L126" s="3"/>
      <c r="M126" s="18"/>
      <c r="N126" s="100"/>
    </row>
    <row r="127" spans="1:14">
      <c r="A127" s="13" t="s">
        <v>5</v>
      </c>
      <c r="B127" s="13" t="s">
        <v>6</v>
      </c>
      <c r="C127" s="13" t="s">
        <v>7</v>
      </c>
      <c r="D127" s="13" t="s">
        <v>8</v>
      </c>
      <c r="E127" s="13" t="s">
        <v>9</v>
      </c>
      <c r="F127" s="13" t="s">
        <v>10</v>
      </c>
      <c r="G127" s="13" t="s">
        <v>11</v>
      </c>
      <c r="H127" s="13" t="s">
        <v>6</v>
      </c>
      <c r="I127" s="13" t="s">
        <v>12</v>
      </c>
      <c r="J127" s="13" t="s">
        <v>8</v>
      </c>
      <c r="K127" s="13" t="s">
        <v>13</v>
      </c>
      <c r="L127" s="13" t="s">
        <v>14</v>
      </c>
      <c r="M127" s="19" t="s">
        <v>15</v>
      </c>
      <c r="N127" s="100"/>
    </row>
    <row r="128" spans="1:14">
      <c r="A128" s="7" t="s">
        <v>73</v>
      </c>
      <c r="B128" s="8">
        <f>_xlfn.XLOOKUP(A128,Preisliste!A:A,Preisliste!B:B,"nicht gefunden")</f>
        <v>1170</v>
      </c>
      <c r="C128" s="7">
        <v>40</v>
      </c>
      <c r="D128" s="7">
        <v>24</v>
      </c>
      <c r="E128" s="9">
        <f t="shared" ref="E128:E133" si="6">D128*C128</f>
        <v>960</v>
      </c>
      <c r="F128" s="10">
        <f t="shared" ref="F128:F133" si="7">(E128/1000)*B128</f>
        <v>1123.2</v>
      </c>
      <c r="G128" s="7" t="s">
        <v>74</v>
      </c>
      <c r="H128" s="8">
        <f>_xlfn.XLOOKUP(G128,Preisliste!A:A,Preisliste!B:B,"nicht gefunden")</f>
        <v>3450</v>
      </c>
      <c r="I128" s="9">
        <v>100</v>
      </c>
      <c r="J128" s="7">
        <f>D128</f>
        <v>24</v>
      </c>
      <c r="K128" s="9">
        <f>I128*J128</f>
        <v>2400</v>
      </c>
      <c r="L128" s="10">
        <f>(K128/1000)*H128</f>
        <v>8280</v>
      </c>
      <c r="M128" s="20">
        <f>L128-F128-F129-F130-F131-F132-F133</f>
        <v>4863.6000000000004</v>
      </c>
      <c r="N128" s="100"/>
    </row>
    <row r="129" spans="1:14">
      <c r="A129" s="7" t="s">
        <v>25</v>
      </c>
      <c r="B129" s="8">
        <f>_xlfn.XLOOKUP(A129,Preisliste!A:A,Preisliste!B:B,"nicht gefunden")</f>
        <v>525</v>
      </c>
      <c r="C129" s="7">
        <v>30</v>
      </c>
      <c r="D129" s="7">
        <f>D128</f>
        <v>24</v>
      </c>
      <c r="E129" s="9">
        <f t="shared" si="6"/>
        <v>720</v>
      </c>
      <c r="F129" s="10">
        <f t="shared" si="7"/>
        <v>378</v>
      </c>
      <c r="G129" s="7"/>
      <c r="H129" s="8"/>
      <c r="I129" s="9"/>
      <c r="J129" s="7"/>
      <c r="K129" s="9"/>
      <c r="L129" s="10"/>
      <c r="M129" s="21"/>
      <c r="N129" s="100"/>
    </row>
    <row r="130" spans="1:14">
      <c r="A130" s="7" t="s">
        <v>56</v>
      </c>
      <c r="B130" s="8">
        <f>_xlfn.XLOOKUP(A130,Preisliste!A:A,Preisliste!B:B,"nicht gefunden")</f>
        <v>620</v>
      </c>
      <c r="C130" s="7">
        <v>15</v>
      </c>
      <c r="D130" s="7">
        <f>D128</f>
        <v>24</v>
      </c>
      <c r="E130" s="9">
        <f t="shared" si="6"/>
        <v>360</v>
      </c>
      <c r="F130" s="10">
        <f t="shared" si="7"/>
        <v>223.2</v>
      </c>
      <c r="G130" s="7"/>
      <c r="H130" s="7"/>
      <c r="I130" s="9"/>
      <c r="J130" s="7"/>
      <c r="K130" s="9"/>
      <c r="L130" s="7"/>
      <c r="M130" s="21"/>
      <c r="N130" s="100"/>
    </row>
    <row r="131" spans="1:14">
      <c r="A131" s="7" t="s">
        <v>49</v>
      </c>
      <c r="B131" s="8">
        <f>_xlfn.XLOOKUP(A131,Preisliste!A:A,Preisliste!B:B,"nicht gefunden")</f>
        <v>1400</v>
      </c>
      <c r="C131" s="7">
        <v>15</v>
      </c>
      <c r="D131" s="7">
        <v>24</v>
      </c>
      <c r="E131" s="9">
        <f t="shared" si="6"/>
        <v>360</v>
      </c>
      <c r="F131" s="10">
        <f t="shared" si="7"/>
        <v>504</v>
      </c>
      <c r="G131" s="7"/>
      <c r="H131" s="7"/>
      <c r="I131" s="9"/>
      <c r="J131" s="7"/>
      <c r="K131" s="9"/>
      <c r="L131" s="7"/>
      <c r="M131" s="21"/>
      <c r="N131" s="100"/>
    </row>
    <row r="132" spans="1:14">
      <c r="A132" s="7" t="s">
        <v>57</v>
      </c>
      <c r="B132" s="8">
        <f>_xlfn.XLOOKUP(A132,Preisliste!A:A,Preisliste!B:B,"nicht gefunden")</f>
        <v>1200</v>
      </c>
      <c r="C132" s="7">
        <v>15</v>
      </c>
      <c r="D132" s="7">
        <f>D131</f>
        <v>24</v>
      </c>
      <c r="E132" s="9">
        <f t="shared" si="6"/>
        <v>360</v>
      </c>
      <c r="F132" s="10">
        <f t="shared" si="7"/>
        <v>432</v>
      </c>
      <c r="G132" s="7"/>
      <c r="H132" s="7"/>
      <c r="I132" s="9"/>
      <c r="J132" s="7"/>
      <c r="K132" s="9"/>
      <c r="L132" s="7"/>
      <c r="M132" s="21"/>
      <c r="N132" s="100"/>
    </row>
    <row r="133" spans="1:14">
      <c r="A133" s="7" t="s">
        <v>72</v>
      </c>
      <c r="B133" s="8">
        <f>_xlfn.XLOOKUP(A133,Preisliste!A:A,Preisliste!B:B,"nicht gefunden")</f>
        <v>2100</v>
      </c>
      <c r="C133" s="7">
        <v>15</v>
      </c>
      <c r="D133" s="7">
        <f>D132</f>
        <v>24</v>
      </c>
      <c r="E133" s="9">
        <f t="shared" si="6"/>
        <v>360</v>
      </c>
      <c r="F133" s="10">
        <f t="shared" si="7"/>
        <v>756</v>
      </c>
      <c r="G133" s="7"/>
      <c r="H133" s="7"/>
      <c r="I133" s="9"/>
      <c r="J133" s="7"/>
      <c r="K133" s="9"/>
      <c r="L133" s="7"/>
      <c r="M133" s="21"/>
      <c r="N133" s="100"/>
    </row>
    <row r="134" spans="1:14">
      <c r="A134" s="12" t="s">
        <v>5</v>
      </c>
      <c r="B134" s="12" t="s">
        <v>6</v>
      </c>
      <c r="C134" s="12" t="s">
        <v>7</v>
      </c>
      <c r="D134" s="12" t="s">
        <v>8</v>
      </c>
      <c r="E134" s="12" t="s">
        <v>9</v>
      </c>
      <c r="F134" s="12" t="s">
        <v>10</v>
      </c>
      <c r="G134" s="12" t="s">
        <v>11</v>
      </c>
      <c r="H134" s="12" t="s">
        <v>6</v>
      </c>
      <c r="I134" s="12" t="s">
        <v>12</v>
      </c>
      <c r="J134" s="12" t="s">
        <v>8</v>
      </c>
      <c r="K134" s="12" t="s">
        <v>13</v>
      </c>
      <c r="L134" s="12" t="s">
        <v>14</v>
      </c>
      <c r="M134" s="16" t="s">
        <v>15</v>
      </c>
      <c r="N134" s="100"/>
    </row>
    <row r="135" spans="1:14">
      <c r="A135" s="3" t="s">
        <v>75</v>
      </c>
      <c r="B135" s="4">
        <f>_xlfn.XLOOKUP(A135,Preisliste!A:A,Preisliste!B:B,"nicht gefunden")</f>
        <v>990</v>
      </c>
      <c r="C135" s="3">
        <v>40</v>
      </c>
      <c r="D135" s="3">
        <v>24</v>
      </c>
      <c r="E135" s="5">
        <f t="shared" ref="E135:E140" si="8">D135*C135</f>
        <v>960</v>
      </c>
      <c r="F135" s="6">
        <f t="shared" ref="F135:F140" si="9">(E135/1000)*B135</f>
        <v>950.4</v>
      </c>
      <c r="G135" s="3" t="s">
        <v>76</v>
      </c>
      <c r="H135" s="4">
        <f>_xlfn.XLOOKUP(G135,Preisliste!A:A,Preisliste!B:B,"nicht gefunden")</f>
        <v>1720</v>
      </c>
      <c r="I135" s="5">
        <v>130</v>
      </c>
      <c r="J135" s="3">
        <f>D135</f>
        <v>24</v>
      </c>
      <c r="K135" s="5">
        <f>I135*J135</f>
        <v>3120</v>
      </c>
      <c r="L135" s="6">
        <f>(K135/1000)*H135</f>
        <v>5366.4000000000005</v>
      </c>
      <c r="M135" s="17">
        <f>L135-F135-F136-F137-F138-F139-F140</f>
        <v>2965.8000000000006</v>
      </c>
      <c r="N135" s="100"/>
    </row>
    <row r="136" spans="1:14">
      <c r="A136" s="3" t="s">
        <v>22</v>
      </c>
      <c r="B136" s="4">
        <f>_xlfn.XLOOKUP(A136,Preisliste!A:A,Preisliste!B:B,"nicht gefunden")</f>
        <v>310</v>
      </c>
      <c r="C136" s="3">
        <v>20</v>
      </c>
      <c r="D136" s="3">
        <f>D135</f>
        <v>24</v>
      </c>
      <c r="E136" s="5">
        <f t="shared" si="8"/>
        <v>480</v>
      </c>
      <c r="F136" s="6">
        <f t="shared" si="9"/>
        <v>148.79999999999998</v>
      </c>
      <c r="G136" s="3"/>
      <c r="H136" s="4"/>
      <c r="I136" s="5"/>
      <c r="J136" s="3"/>
      <c r="K136" s="5"/>
      <c r="L136" s="6"/>
      <c r="M136" s="18"/>
      <c r="N136" s="100"/>
    </row>
    <row r="137" spans="1:14">
      <c r="A137" s="3" t="s">
        <v>36</v>
      </c>
      <c r="B137" s="4">
        <f>_xlfn.XLOOKUP(A137,Preisliste!A:A,Preisliste!B:B,"nicht gefunden")</f>
        <v>490</v>
      </c>
      <c r="C137" s="3">
        <v>15</v>
      </c>
      <c r="D137" s="3">
        <f>D135</f>
        <v>24</v>
      </c>
      <c r="E137" s="5">
        <f t="shared" si="8"/>
        <v>360</v>
      </c>
      <c r="F137" s="6">
        <f t="shared" si="9"/>
        <v>176.4</v>
      </c>
      <c r="G137" s="3"/>
      <c r="H137" s="3"/>
      <c r="I137" s="5"/>
      <c r="J137" s="3"/>
      <c r="K137" s="5"/>
      <c r="L137" s="3"/>
      <c r="M137" s="18"/>
      <c r="N137" s="100"/>
    </row>
    <row r="138" spans="1:14">
      <c r="A138" s="3" t="s">
        <v>25</v>
      </c>
      <c r="B138" s="4">
        <f>_xlfn.XLOOKUP(A138,Preisliste!A:A,Preisliste!B:B,"nicht gefunden")</f>
        <v>525</v>
      </c>
      <c r="C138" s="3">
        <v>15</v>
      </c>
      <c r="D138" s="3">
        <v>24</v>
      </c>
      <c r="E138" s="5">
        <f t="shared" si="8"/>
        <v>360</v>
      </c>
      <c r="F138" s="6">
        <f t="shared" si="9"/>
        <v>189</v>
      </c>
      <c r="G138" s="3"/>
      <c r="H138" s="3"/>
      <c r="I138" s="5"/>
      <c r="J138" s="3"/>
      <c r="K138" s="5"/>
      <c r="L138" s="3"/>
      <c r="M138" s="18"/>
      <c r="N138" s="100"/>
    </row>
    <row r="139" spans="1:14">
      <c r="A139" s="3" t="s">
        <v>57</v>
      </c>
      <c r="B139" s="4">
        <f>_xlfn.XLOOKUP(A139,Preisliste!A:A,Preisliste!B:B,"nicht gefunden")</f>
        <v>1200</v>
      </c>
      <c r="C139" s="3">
        <v>15</v>
      </c>
      <c r="D139" s="3">
        <f>D138</f>
        <v>24</v>
      </c>
      <c r="E139" s="5">
        <f t="shared" si="8"/>
        <v>360</v>
      </c>
      <c r="F139" s="6">
        <f t="shared" si="9"/>
        <v>432</v>
      </c>
      <c r="G139" s="3"/>
      <c r="H139" s="3"/>
      <c r="I139" s="5"/>
      <c r="J139" s="3"/>
      <c r="K139" s="5"/>
      <c r="L139" s="3"/>
      <c r="M139" s="18"/>
      <c r="N139" s="100"/>
    </row>
    <row r="140" spans="1:14">
      <c r="A140" s="3" t="s">
        <v>49</v>
      </c>
      <c r="B140" s="4">
        <f>_xlfn.XLOOKUP(A140,Preisliste!A:A,Preisliste!B:B,"nicht gefunden")</f>
        <v>1400</v>
      </c>
      <c r="C140" s="3">
        <v>15</v>
      </c>
      <c r="D140" s="3">
        <f>D139</f>
        <v>24</v>
      </c>
      <c r="E140" s="5">
        <f t="shared" si="8"/>
        <v>360</v>
      </c>
      <c r="F140" s="6">
        <f t="shared" si="9"/>
        <v>504</v>
      </c>
      <c r="G140" s="3"/>
      <c r="H140" s="3"/>
      <c r="I140" s="5"/>
      <c r="J140" s="3"/>
      <c r="K140" s="5"/>
      <c r="L140" s="3"/>
      <c r="M140" s="18"/>
      <c r="N140" s="100"/>
    </row>
    <row r="141" spans="1:14">
      <c r="A141" s="13" t="s">
        <v>5</v>
      </c>
      <c r="B141" s="13" t="s">
        <v>6</v>
      </c>
      <c r="C141" s="13" t="s">
        <v>7</v>
      </c>
      <c r="D141" s="13" t="s">
        <v>8</v>
      </c>
      <c r="E141" s="13" t="s">
        <v>9</v>
      </c>
      <c r="F141" s="13" t="s">
        <v>10</v>
      </c>
      <c r="G141" s="13" t="s">
        <v>11</v>
      </c>
      <c r="H141" s="13" t="s">
        <v>6</v>
      </c>
      <c r="I141" s="13" t="s">
        <v>12</v>
      </c>
      <c r="J141" s="13" t="s">
        <v>8</v>
      </c>
      <c r="K141" s="13" t="s">
        <v>13</v>
      </c>
      <c r="L141" s="13" t="s">
        <v>14</v>
      </c>
      <c r="M141" s="19" t="s">
        <v>15</v>
      </c>
      <c r="N141" s="100"/>
    </row>
    <row r="142" spans="1:14">
      <c r="A142" s="7" t="s">
        <v>75</v>
      </c>
      <c r="B142" s="8">
        <f>_xlfn.XLOOKUP(A142,Preisliste!A:A,Preisliste!B:B,"nicht gefunden")</f>
        <v>990</v>
      </c>
      <c r="C142" s="7">
        <v>30</v>
      </c>
      <c r="D142" s="7">
        <v>24</v>
      </c>
      <c r="E142" s="9">
        <f t="shared" ref="E142:E148" si="10">D142*C142</f>
        <v>720</v>
      </c>
      <c r="F142" s="10">
        <f t="shared" ref="F142:F148" si="11">(E142/1000)*B142</f>
        <v>712.8</v>
      </c>
      <c r="G142" s="7" t="s">
        <v>77</v>
      </c>
      <c r="H142" s="8">
        <f>_xlfn.XLOOKUP(G142,Preisliste!A:A,Preisliste!B:B,"nicht gefunden")</f>
        <v>2320</v>
      </c>
      <c r="I142" s="9">
        <v>100</v>
      </c>
      <c r="J142" s="7">
        <f>D142</f>
        <v>24</v>
      </c>
      <c r="K142" s="9">
        <f>I142*J142</f>
        <v>2400</v>
      </c>
      <c r="L142" s="10">
        <f>(K142/1000)*H142</f>
        <v>5568</v>
      </c>
      <c r="M142" s="20">
        <f>L142-F142-F143-F144-F145-F146-F147-F148</f>
        <v>3285.5999999999995</v>
      </c>
      <c r="N142" s="100"/>
    </row>
    <row r="143" spans="1:14">
      <c r="A143" s="7" t="s">
        <v>22</v>
      </c>
      <c r="B143" s="8">
        <f>_xlfn.XLOOKUP(A143,Preisliste!A:A,Preisliste!B:B,"nicht gefunden")</f>
        <v>310</v>
      </c>
      <c r="C143" s="7">
        <v>4</v>
      </c>
      <c r="D143" s="7">
        <f>D142</f>
        <v>24</v>
      </c>
      <c r="E143" s="9">
        <f t="shared" si="10"/>
        <v>96</v>
      </c>
      <c r="F143" s="10">
        <f t="shared" si="11"/>
        <v>29.76</v>
      </c>
      <c r="G143" s="7"/>
      <c r="H143" s="8"/>
      <c r="I143" s="9"/>
      <c r="J143" s="7"/>
      <c r="K143" s="9"/>
      <c r="L143" s="10"/>
      <c r="M143" s="21"/>
      <c r="N143" s="100"/>
    </row>
    <row r="144" spans="1:14">
      <c r="A144" s="7" t="s">
        <v>56</v>
      </c>
      <c r="B144" s="8">
        <f>_xlfn.XLOOKUP(A144,Preisliste!A:A,Preisliste!B:B,"nicht gefunden")</f>
        <v>620</v>
      </c>
      <c r="C144" s="7">
        <v>8</v>
      </c>
      <c r="D144" s="7">
        <f>D142</f>
        <v>24</v>
      </c>
      <c r="E144" s="9">
        <f t="shared" si="10"/>
        <v>192</v>
      </c>
      <c r="F144" s="10">
        <f t="shared" si="11"/>
        <v>119.04</v>
      </c>
      <c r="G144" s="7"/>
      <c r="H144" s="7"/>
      <c r="I144" s="9"/>
      <c r="J144" s="7"/>
      <c r="K144" s="9"/>
      <c r="L144" s="7"/>
      <c r="M144" s="21"/>
      <c r="N144" s="100"/>
    </row>
    <row r="145" spans="1:14">
      <c r="A145" s="7" t="s">
        <v>49</v>
      </c>
      <c r="B145" s="8">
        <f>_xlfn.XLOOKUP(A145,Preisliste!A:A,Preisliste!B:B,"nicht gefunden")</f>
        <v>1400</v>
      </c>
      <c r="C145" s="7">
        <v>8</v>
      </c>
      <c r="D145" s="7">
        <v>24</v>
      </c>
      <c r="E145" s="9">
        <f t="shared" si="10"/>
        <v>192</v>
      </c>
      <c r="F145" s="10">
        <f t="shared" si="11"/>
        <v>268.8</v>
      </c>
      <c r="G145" s="7"/>
      <c r="H145" s="7"/>
      <c r="I145" s="9"/>
      <c r="J145" s="7"/>
      <c r="K145" s="9"/>
      <c r="L145" s="7"/>
      <c r="M145" s="21"/>
      <c r="N145" s="100"/>
    </row>
    <row r="146" spans="1:14">
      <c r="A146" s="7" t="s">
        <v>72</v>
      </c>
      <c r="B146" s="8">
        <f>_xlfn.XLOOKUP(A146,Preisliste!A:A,Preisliste!B:B,"nicht gefunden")</f>
        <v>2100</v>
      </c>
      <c r="C146" s="7">
        <v>8</v>
      </c>
      <c r="D146" s="7">
        <f>D145</f>
        <v>24</v>
      </c>
      <c r="E146" s="9">
        <f t="shared" si="10"/>
        <v>192</v>
      </c>
      <c r="F146" s="10">
        <f t="shared" si="11"/>
        <v>403.2</v>
      </c>
      <c r="G146" s="7"/>
      <c r="H146" s="7"/>
      <c r="I146" s="9"/>
      <c r="J146" s="7"/>
      <c r="K146" s="9"/>
      <c r="L146" s="7"/>
      <c r="M146" s="21"/>
      <c r="N146" s="100"/>
    </row>
    <row r="147" spans="1:14">
      <c r="A147" s="7" t="s">
        <v>78</v>
      </c>
      <c r="B147" s="8">
        <f>_xlfn.XLOOKUP(A147,Preisliste!A:A,Preisliste!B:B,"nicht gefunden")</f>
        <v>1800</v>
      </c>
      <c r="C147" s="7">
        <v>15</v>
      </c>
      <c r="D147" s="7">
        <f>D146</f>
        <v>24</v>
      </c>
      <c r="E147" s="9">
        <f t="shared" si="10"/>
        <v>360</v>
      </c>
      <c r="F147" s="10">
        <f t="shared" si="11"/>
        <v>648</v>
      </c>
      <c r="G147" s="7"/>
      <c r="H147" s="7"/>
      <c r="I147" s="9"/>
      <c r="J147" s="7"/>
      <c r="K147" s="9"/>
      <c r="L147" s="7"/>
      <c r="M147" s="21"/>
      <c r="N147" s="100"/>
    </row>
    <row r="148" spans="1:14">
      <c r="A148" s="7" t="s">
        <v>25</v>
      </c>
      <c r="B148" s="8">
        <f>_xlfn.XLOOKUP(A148,Preisliste!A:A,Preisliste!B:B,"nicht gefunden")</f>
        <v>525</v>
      </c>
      <c r="C148" s="7">
        <v>8</v>
      </c>
      <c r="D148" s="7">
        <f>D147</f>
        <v>24</v>
      </c>
      <c r="E148" s="9">
        <f t="shared" si="10"/>
        <v>192</v>
      </c>
      <c r="F148" s="10">
        <f t="shared" si="11"/>
        <v>100.8</v>
      </c>
      <c r="G148" s="7"/>
      <c r="H148" s="7"/>
      <c r="I148" s="9"/>
      <c r="J148" s="7"/>
      <c r="K148" s="9"/>
      <c r="L148" s="7"/>
      <c r="M148" s="21"/>
      <c r="N148" s="101"/>
    </row>
    <row r="150" spans="1:14">
      <c r="A150" s="71" t="s">
        <v>79</v>
      </c>
      <c r="B150" s="72"/>
      <c r="C150" s="72"/>
      <c r="D150" s="72"/>
      <c r="E150" s="72"/>
      <c r="F150" s="72"/>
      <c r="G150" s="72"/>
      <c r="H150" s="72"/>
      <c r="I150" s="72"/>
      <c r="J150" s="72"/>
      <c r="K150" s="73"/>
      <c r="L150" s="11" t="s">
        <v>1</v>
      </c>
      <c r="M150" s="74">
        <v>150000</v>
      </c>
      <c r="N150" s="75"/>
    </row>
    <row r="151" spans="1:14">
      <c r="A151" s="76" t="s">
        <v>2</v>
      </c>
      <c r="B151" s="76"/>
      <c r="C151" s="76"/>
      <c r="D151" s="76"/>
      <c r="E151" s="76"/>
      <c r="F151" s="76"/>
      <c r="G151" s="76" t="s">
        <v>3</v>
      </c>
      <c r="H151" s="76"/>
      <c r="I151" s="76"/>
      <c r="J151" s="76"/>
      <c r="K151" s="76"/>
      <c r="L151" s="76"/>
      <c r="M151" s="71" t="s">
        <v>4</v>
      </c>
      <c r="N151" s="77"/>
    </row>
    <row r="152" spans="1:14">
      <c r="A152" s="12" t="s">
        <v>5</v>
      </c>
      <c r="B152" s="12" t="s">
        <v>6</v>
      </c>
      <c r="C152" s="12" t="s">
        <v>7</v>
      </c>
      <c r="D152" s="12" t="s">
        <v>8</v>
      </c>
      <c r="E152" s="15" t="s">
        <v>9</v>
      </c>
      <c r="F152" s="12" t="s">
        <v>10</v>
      </c>
      <c r="G152" s="12" t="s">
        <v>11</v>
      </c>
      <c r="H152" s="12" t="s">
        <v>6</v>
      </c>
      <c r="I152" s="15" t="s">
        <v>12</v>
      </c>
      <c r="J152" s="12" t="s">
        <v>8</v>
      </c>
      <c r="K152" s="15" t="s">
        <v>13</v>
      </c>
      <c r="L152" s="12" t="s">
        <v>14</v>
      </c>
      <c r="M152" s="16" t="s">
        <v>15</v>
      </c>
      <c r="N152" s="97">
        <f>M153+M156+M159+M162</f>
        <v>33792</v>
      </c>
    </row>
    <row r="153" spans="1:14">
      <c r="A153" s="3" t="s">
        <v>50</v>
      </c>
      <c r="B153" s="4">
        <f>_xlfn.XLOOKUP(A153,Preisliste!A:A,Preisliste!B:B,"nicht gefunden")</f>
        <v>540</v>
      </c>
      <c r="C153" s="3">
        <v>500</v>
      </c>
      <c r="D153" s="3">
        <v>24</v>
      </c>
      <c r="E153" s="5">
        <f>D153*C153</f>
        <v>12000</v>
      </c>
      <c r="F153" s="6">
        <f>(E153/1000)*B153</f>
        <v>6480</v>
      </c>
      <c r="G153" s="3" t="s">
        <v>80</v>
      </c>
      <c r="H153" s="4">
        <f>_xlfn.XLOOKUP(G153,Preisliste!A:A,Preisliste!B:B,"nicht gefunden")</f>
        <v>1200</v>
      </c>
      <c r="I153" s="5">
        <v>600</v>
      </c>
      <c r="J153" s="3">
        <f>D153</f>
        <v>24</v>
      </c>
      <c r="K153" s="5">
        <f>I153*J153</f>
        <v>14400</v>
      </c>
      <c r="L153" s="6">
        <f>(K153/1000)*H153</f>
        <v>17280</v>
      </c>
      <c r="M153" s="17">
        <f>L153-F153-F154</f>
        <v>9936</v>
      </c>
      <c r="N153" s="100"/>
    </row>
    <row r="154" spans="1:14">
      <c r="A154" s="3" t="s">
        <v>81</v>
      </c>
      <c r="B154" s="4">
        <f>_xlfn.XLOOKUP(A154,Preisliste!A:A,Preisliste!B:B,"nicht gefunden")</f>
        <v>45</v>
      </c>
      <c r="C154" s="3">
        <v>800</v>
      </c>
      <c r="D154" s="3">
        <f>D153</f>
        <v>24</v>
      </c>
      <c r="E154" s="5">
        <f>D154*C154</f>
        <v>19200</v>
      </c>
      <c r="F154" s="6">
        <f>(E154/1000)*B154</f>
        <v>864</v>
      </c>
      <c r="G154" s="3"/>
      <c r="H154" s="4"/>
      <c r="I154" s="5"/>
      <c r="J154" s="3"/>
      <c r="K154" s="5"/>
      <c r="L154" s="6"/>
      <c r="M154" s="18"/>
      <c r="N154" s="100"/>
    </row>
    <row r="155" spans="1:14">
      <c r="A155" s="13" t="s">
        <v>5</v>
      </c>
      <c r="B155" s="13" t="s">
        <v>6</v>
      </c>
      <c r="C155" s="13" t="s">
        <v>7</v>
      </c>
      <c r="D155" s="13" t="s">
        <v>8</v>
      </c>
      <c r="E155" s="14" t="s">
        <v>9</v>
      </c>
      <c r="F155" s="13" t="s">
        <v>10</v>
      </c>
      <c r="G155" s="13" t="s">
        <v>11</v>
      </c>
      <c r="H155" s="13" t="s">
        <v>6</v>
      </c>
      <c r="I155" s="14" t="s">
        <v>12</v>
      </c>
      <c r="J155" s="13" t="s">
        <v>8</v>
      </c>
      <c r="K155" s="14" t="s">
        <v>13</v>
      </c>
      <c r="L155" s="13" t="s">
        <v>14</v>
      </c>
      <c r="M155" s="19" t="s">
        <v>15</v>
      </c>
      <c r="N155" s="100"/>
    </row>
    <row r="156" spans="1:14">
      <c r="A156" s="7" t="s">
        <v>82</v>
      </c>
      <c r="B156" s="8">
        <f>_xlfn.XLOOKUP(A156,Preisliste!A:A,Preisliste!B:B,"nicht gefunden")</f>
        <v>710</v>
      </c>
      <c r="C156" s="7">
        <v>300</v>
      </c>
      <c r="D156" s="7">
        <v>24</v>
      </c>
      <c r="E156" s="9">
        <f>D156*C156</f>
        <v>7200</v>
      </c>
      <c r="F156" s="10">
        <f>(E156/1000)*B156</f>
        <v>5112</v>
      </c>
      <c r="G156" s="7" t="s">
        <v>80</v>
      </c>
      <c r="H156" s="8">
        <f>_xlfn.XLOOKUP(G156,Preisliste!A:A,Preisliste!B:B,"nicht gefunden")</f>
        <v>1200</v>
      </c>
      <c r="I156" s="9">
        <v>500</v>
      </c>
      <c r="J156" s="7">
        <f>D156</f>
        <v>24</v>
      </c>
      <c r="K156" s="9">
        <f>I156*J156</f>
        <v>12000</v>
      </c>
      <c r="L156" s="10">
        <f>(K156/1000)*H156</f>
        <v>14400</v>
      </c>
      <c r="M156" s="20">
        <f>L156-F156-F157</f>
        <v>8424</v>
      </c>
      <c r="N156" s="100"/>
    </row>
    <row r="157" spans="1:14">
      <c r="A157" s="7" t="s">
        <v>81</v>
      </c>
      <c r="B157" s="8">
        <f>_xlfn.XLOOKUP(A157,Preisliste!A:A,Preisliste!B:B,"nicht gefunden")</f>
        <v>45</v>
      </c>
      <c r="C157" s="7">
        <v>800</v>
      </c>
      <c r="D157" s="7">
        <f>D156</f>
        <v>24</v>
      </c>
      <c r="E157" s="9">
        <f>D157*C157</f>
        <v>19200</v>
      </c>
      <c r="F157" s="10">
        <f>(E157/1000)*B157</f>
        <v>864</v>
      </c>
      <c r="G157" s="7"/>
      <c r="H157" s="8"/>
      <c r="I157" s="9"/>
      <c r="J157" s="7"/>
      <c r="K157" s="9"/>
      <c r="L157" s="10"/>
      <c r="M157" s="21"/>
      <c r="N157" s="100"/>
    </row>
    <row r="158" spans="1:14">
      <c r="A158" s="12" t="s">
        <v>5</v>
      </c>
      <c r="B158" s="12" t="s">
        <v>6</v>
      </c>
      <c r="C158" s="12" t="s">
        <v>7</v>
      </c>
      <c r="D158" s="12" t="s">
        <v>8</v>
      </c>
      <c r="E158" s="15" t="s">
        <v>9</v>
      </c>
      <c r="F158" s="12" t="s">
        <v>10</v>
      </c>
      <c r="G158" s="12" t="s">
        <v>11</v>
      </c>
      <c r="H158" s="12" t="s">
        <v>6</v>
      </c>
      <c r="I158" s="15" t="s">
        <v>12</v>
      </c>
      <c r="J158" s="12" t="s">
        <v>8</v>
      </c>
      <c r="K158" s="15" t="s">
        <v>13</v>
      </c>
      <c r="L158" s="12" t="s">
        <v>14</v>
      </c>
      <c r="M158" s="16" t="s">
        <v>15</v>
      </c>
      <c r="N158" s="100"/>
    </row>
    <row r="159" spans="1:14">
      <c r="A159" s="3" t="s">
        <v>83</v>
      </c>
      <c r="B159" s="4">
        <f>_xlfn.XLOOKUP(A159,Preisliste!A:A,Preisliste!B:B,"nicht gefunden")</f>
        <v>800</v>
      </c>
      <c r="C159" s="3">
        <v>500</v>
      </c>
      <c r="D159" s="3">
        <v>24</v>
      </c>
      <c r="E159" s="5">
        <f>D159*C159</f>
        <v>12000</v>
      </c>
      <c r="F159" s="6">
        <f>(E159/1000)*B159</f>
        <v>9600</v>
      </c>
      <c r="G159" s="3" t="s">
        <v>80</v>
      </c>
      <c r="H159" s="4">
        <f>_xlfn.XLOOKUP(G159,Preisliste!A:A,Preisliste!B:B,"nicht gefunden")</f>
        <v>1200</v>
      </c>
      <c r="I159" s="5">
        <v>600</v>
      </c>
      <c r="J159" s="3">
        <f>D159</f>
        <v>24</v>
      </c>
      <c r="K159" s="5">
        <f>I159*J159</f>
        <v>14400</v>
      </c>
      <c r="L159" s="6">
        <f>(K159/1000)*H159</f>
        <v>17280</v>
      </c>
      <c r="M159" s="17">
        <f>L159-F159-F160</f>
        <v>6816</v>
      </c>
      <c r="N159" s="100"/>
    </row>
    <row r="160" spans="1:14">
      <c r="A160" s="3" t="s">
        <v>81</v>
      </c>
      <c r="B160" s="4">
        <f>_xlfn.XLOOKUP(A160,Preisliste!A:A,Preisliste!B:B,"nicht gefunden")</f>
        <v>45</v>
      </c>
      <c r="C160" s="3">
        <v>800</v>
      </c>
      <c r="D160" s="3">
        <f>D159</f>
        <v>24</v>
      </c>
      <c r="E160" s="5">
        <f>D160*C160</f>
        <v>19200</v>
      </c>
      <c r="F160" s="6">
        <f>(E160/1000)*B160</f>
        <v>864</v>
      </c>
      <c r="G160" s="3"/>
      <c r="H160" s="4"/>
      <c r="I160" s="5"/>
      <c r="J160" s="3"/>
      <c r="K160" s="5"/>
      <c r="L160" s="6"/>
      <c r="M160" s="18"/>
      <c r="N160" s="100"/>
    </row>
    <row r="161" spans="1:14">
      <c r="A161" s="13" t="s">
        <v>5</v>
      </c>
      <c r="B161" s="13" t="s">
        <v>6</v>
      </c>
      <c r="C161" s="13" t="s">
        <v>7</v>
      </c>
      <c r="D161" s="13" t="s">
        <v>8</v>
      </c>
      <c r="E161" s="14" t="s">
        <v>9</v>
      </c>
      <c r="F161" s="13" t="s">
        <v>10</v>
      </c>
      <c r="G161" s="13" t="s">
        <v>11</v>
      </c>
      <c r="H161" s="13" t="s">
        <v>6</v>
      </c>
      <c r="I161" s="14" t="s">
        <v>12</v>
      </c>
      <c r="J161" s="13" t="s">
        <v>8</v>
      </c>
      <c r="K161" s="14" t="s">
        <v>13</v>
      </c>
      <c r="L161" s="13" t="s">
        <v>14</v>
      </c>
      <c r="M161" s="19" t="s">
        <v>15</v>
      </c>
      <c r="N161" s="100"/>
    </row>
    <row r="162" spans="1:14">
      <c r="A162" s="7" t="s">
        <v>84</v>
      </c>
      <c r="B162" s="8">
        <f>_xlfn.XLOOKUP(A162,Preisliste!A:A,Preisliste!B:B,"nicht gefunden")</f>
        <v>650</v>
      </c>
      <c r="C162" s="7">
        <v>500</v>
      </c>
      <c r="D162" s="7">
        <v>24</v>
      </c>
      <c r="E162" s="9">
        <f>D162*C162</f>
        <v>12000</v>
      </c>
      <c r="F162" s="10">
        <f>(E162/1000)*B162</f>
        <v>7800</v>
      </c>
      <c r="G162" s="7" t="s">
        <v>80</v>
      </c>
      <c r="H162" s="8">
        <f>_xlfn.XLOOKUP(G162,Preisliste!A:A,Preisliste!B:B,"nicht gefunden")</f>
        <v>1200</v>
      </c>
      <c r="I162" s="9">
        <v>600</v>
      </c>
      <c r="J162" s="7">
        <f>D162</f>
        <v>24</v>
      </c>
      <c r="K162" s="9">
        <f>I162*J162</f>
        <v>14400</v>
      </c>
      <c r="L162" s="10">
        <f>(K162/1000)*H162</f>
        <v>17280</v>
      </c>
      <c r="M162" s="20">
        <f>L162-F162-F163</f>
        <v>8616</v>
      </c>
      <c r="N162" s="100"/>
    </row>
    <row r="163" spans="1:14">
      <c r="A163" s="7" t="s">
        <v>81</v>
      </c>
      <c r="B163" s="8">
        <f>_xlfn.XLOOKUP(A163,Preisliste!A:A,Preisliste!B:B,"nicht gefunden")</f>
        <v>45</v>
      </c>
      <c r="C163" s="7">
        <v>800</v>
      </c>
      <c r="D163" s="7">
        <f>D162</f>
        <v>24</v>
      </c>
      <c r="E163" s="9">
        <f>D163*C163</f>
        <v>19200</v>
      </c>
      <c r="F163" s="10">
        <f>(E163/1000)*B163</f>
        <v>864</v>
      </c>
      <c r="G163" s="7"/>
      <c r="H163" s="8"/>
      <c r="I163" s="9"/>
      <c r="J163" s="7"/>
      <c r="K163" s="9"/>
      <c r="L163" s="10"/>
      <c r="M163" s="21"/>
      <c r="N163" s="101"/>
    </row>
    <row r="165" spans="1:14">
      <c r="A165" s="71" t="s">
        <v>85</v>
      </c>
      <c r="B165" s="72"/>
      <c r="C165" s="72"/>
      <c r="D165" s="72"/>
      <c r="E165" s="72"/>
      <c r="F165" s="72"/>
      <c r="G165" s="72"/>
      <c r="H165" s="72"/>
      <c r="I165" s="72"/>
      <c r="J165" s="72"/>
      <c r="K165" s="73"/>
      <c r="L165" s="11" t="s">
        <v>1</v>
      </c>
      <c r="M165" s="74">
        <v>95000</v>
      </c>
      <c r="N165" s="75"/>
    </row>
    <row r="166" spans="1:14">
      <c r="A166" s="76" t="s">
        <v>2</v>
      </c>
      <c r="B166" s="76"/>
      <c r="C166" s="76"/>
      <c r="D166" s="76"/>
      <c r="E166" s="76"/>
      <c r="F166" s="76"/>
      <c r="G166" s="76" t="s">
        <v>3</v>
      </c>
      <c r="H166" s="76"/>
      <c r="I166" s="76"/>
      <c r="J166" s="76"/>
      <c r="K166" s="76"/>
      <c r="L166" s="76"/>
      <c r="M166" s="71" t="s">
        <v>4</v>
      </c>
      <c r="N166" s="77"/>
    </row>
    <row r="167" spans="1:14">
      <c r="A167" s="12" t="s">
        <v>5</v>
      </c>
      <c r="B167" s="12" t="s">
        <v>6</v>
      </c>
      <c r="C167" s="12" t="s">
        <v>7</v>
      </c>
      <c r="D167" s="12" t="s">
        <v>8</v>
      </c>
      <c r="E167" s="12" t="s">
        <v>9</v>
      </c>
      <c r="F167" s="12" t="s">
        <v>10</v>
      </c>
      <c r="G167" s="12" t="s">
        <v>11</v>
      </c>
      <c r="H167" s="12" t="s">
        <v>6</v>
      </c>
      <c r="I167" s="12" t="s">
        <v>12</v>
      </c>
      <c r="J167" s="12" t="s">
        <v>8</v>
      </c>
      <c r="K167" s="12" t="s">
        <v>13</v>
      </c>
      <c r="L167" s="12" t="s">
        <v>14</v>
      </c>
      <c r="M167" s="16" t="s">
        <v>15</v>
      </c>
      <c r="N167" s="97">
        <f>M168+M172+M176</f>
        <v>42720</v>
      </c>
    </row>
    <row r="168" spans="1:14">
      <c r="A168" s="3" t="s">
        <v>86</v>
      </c>
      <c r="B168" s="4">
        <f>_xlfn.XLOOKUP(A168,Preisliste!A:A,Preisliste!B:B,"nicht gefunden")</f>
        <v>40</v>
      </c>
      <c r="C168" s="3">
        <v>2000</v>
      </c>
      <c r="D168" s="3">
        <v>24</v>
      </c>
      <c r="E168" s="5">
        <f>D168*C168</f>
        <v>48000</v>
      </c>
      <c r="F168" s="6">
        <f>(E168/1000)*B168</f>
        <v>1920</v>
      </c>
      <c r="G168" s="3" t="s">
        <v>87</v>
      </c>
      <c r="H168" s="4">
        <f>_xlfn.XLOOKUP(G168,Preisliste!A:A,Preisliste!B:B,"nicht gefunden")</f>
        <v>1500</v>
      </c>
      <c r="I168" s="5">
        <v>500</v>
      </c>
      <c r="J168" s="3">
        <f>D168</f>
        <v>24</v>
      </c>
      <c r="K168" s="5">
        <f>I168*J168</f>
        <v>12000</v>
      </c>
      <c r="L168" s="6">
        <f>(K168/1000)*H168</f>
        <v>18000</v>
      </c>
      <c r="M168" s="17">
        <f>L168-F168-F169-F170</f>
        <v>14160</v>
      </c>
      <c r="N168" s="98"/>
    </row>
    <row r="169" spans="1:14">
      <c r="A169" s="3" t="s">
        <v>88</v>
      </c>
      <c r="B169" s="4">
        <f>_xlfn.XLOOKUP(A169,Preisliste!A:A,Preisliste!B:B,"nicht gefunden")</f>
        <v>350</v>
      </c>
      <c r="C169" s="3">
        <v>100</v>
      </c>
      <c r="D169" s="3">
        <f>D168</f>
        <v>24</v>
      </c>
      <c r="E169" s="5">
        <f>D169*C169</f>
        <v>2400</v>
      </c>
      <c r="F169" s="6">
        <f>(E169/1000)*B169</f>
        <v>840</v>
      </c>
      <c r="G169" s="3"/>
      <c r="H169" s="4"/>
      <c r="I169" s="5"/>
      <c r="J169" s="3"/>
      <c r="K169" s="5"/>
      <c r="L169" s="6"/>
      <c r="M169" s="18"/>
      <c r="N169" s="98"/>
    </row>
    <row r="170" spans="1:14">
      <c r="A170" s="3" t="s">
        <v>81</v>
      </c>
      <c r="B170" s="4">
        <f>_xlfn.XLOOKUP(A170,Preisliste!A:A,Preisliste!B:B,"nicht gefunden")</f>
        <v>45</v>
      </c>
      <c r="C170" s="3">
        <v>1000</v>
      </c>
      <c r="D170" s="3">
        <f>D168</f>
        <v>24</v>
      </c>
      <c r="E170" s="5">
        <f>D170*C170</f>
        <v>24000</v>
      </c>
      <c r="F170" s="6">
        <f>(E170/1000)*B170</f>
        <v>1080</v>
      </c>
      <c r="G170" s="3"/>
      <c r="H170" s="3"/>
      <c r="I170" s="5"/>
      <c r="J170" s="3"/>
      <c r="K170" s="5"/>
      <c r="L170" s="3"/>
      <c r="M170" s="18"/>
      <c r="N170" s="98"/>
    </row>
    <row r="171" spans="1:14">
      <c r="A171" s="13" t="s">
        <v>5</v>
      </c>
      <c r="B171" s="13" t="s">
        <v>6</v>
      </c>
      <c r="C171" s="13" t="s">
        <v>7</v>
      </c>
      <c r="D171" s="13" t="s">
        <v>8</v>
      </c>
      <c r="E171" s="13" t="s">
        <v>9</v>
      </c>
      <c r="F171" s="13" t="s">
        <v>10</v>
      </c>
      <c r="G171" s="13" t="s">
        <v>11</v>
      </c>
      <c r="H171" s="13" t="s">
        <v>6</v>
      </c>
      <c r="I171" s="13" t="s">
        <v>12</v>
      </c>
      <c r="J171" s="13" t="s">
        <v>8</v>
      </c>
      <c r="K171" s="13" t="s">
        <v>13</v>
      </c>
      <c r="L171" s="13" t="s">
        <v>14</v>
      </c>
      <c r="M171" s="19" t="s">
        <v>15</v>
      </c>
      <c r="N171" s="98"/>
    </row>
    <row r="172" spans="1:14">
      <c r="A172" s="7" t="s">
        <v>89</v>
      </c>
      <c r="B172" s="8">
        <f>_xlfn.XLOOKUP(A172,Preisliste!A:A,Preisliste!B:B,"nicht gefunden")</f>
        <v>40</v>
      </c>
      <c r="C172" s="7">
        <v>2000</v>
      </c>
      <c r="D172" s="7">
        <v>24</v>
      </c>
      <c r="E172" s="9">
        <f>D172*C172</f>
        <v>48000</v>
      </c>
      <c r="F172" s="10">
        <f>(E172/1000)*B172</f>
        <v>1920</v>
      </c>
      <c r="G172" s="7" t="s">
        <v>87</v>
      </c>
      <c r="H172" s="8">
        <f>_xlfn.XLOOKUP(G172,Preisliste!A:A,Preisliste!B:B,"nicht gefunden")</f>
        <v>1500</v>
      </c>
      <c r="I172" s="9">
        <v>500</v>
      </c>
      <c r="J172" s="7">
        <f>D172</f>
        <v>24</v>
      </c>
      <c r="K172" s="9">
        <f>I172*J172</f>
        <v>12000</v>
      </c>
      <c r="L172" s="10">
        <f>(K172/1000)*H172</f>
        <v>18000</v>
      </c>
      <c r="M172" s="20">
        <f>L172-F172-F173-F174</f>
        <v>14160</v>
      </c>
      <c r="N172" s="98"/>
    </row>
    <row r="173" spans="1:14">
      <c r="A173" s="7" t="s">
        <v>88</v>
      </c>
      <c r="B173" s="8">
        <f>_xlfn.XLOOKUP(A173,Preisliste!A:A,Preisliste!B:B,"nicht gefunden")</f>
        <v>350</v>
      </c>
      <c r="C173" s="7">
        <v>100</v>
      </c>
      <c r="D173" s="7">
        <f>D172</f>
        <v>24</v>
      </c>
      <c r="E173" s="9">
        <f>D173*C173</f>
        <v>2400</v>
      </c>
      <c r="F173" s="10">
        <f>(E173/1000)*B173</f>
        <v>840</v>
      </c>
      <c r="G173" s="7"/>
      <c r="H173" s="8"/>
      <c r="I173" s="9"/>
      <c r="J173" s="7"/>
      <c r="K173" s="9"/>
      <c r="L173" s="10"/>
      <c r="M173" s="21"/>
      <c r="N173" s="98"/>
    </row>
    <row r="174" spans="1:14">
      <c r="A174" s="7" t="s">
        <v>81</v>
      </c>
      <c r="B174" s="8">
        <f>_xlfn.XLOOKUP(A174,Preisliste!A:A,Preisliste!B:B,"nicht gefunden")</f>
        <v>45</v>
      </c>
      <c r="C174" s="7">
        <v>1000</v>
      </c>
      <c r="D174" s="7">
        <f>D172</f>
        <v>24</v>
      </c>
      <c r="E174" s="9">
        <f>D174*C174</f>
        <v>24000</v>
      </c>
      <c r="F174" s="10">
        <f>(E174/1000)*B174</f>
        <v>1080</v>
      </c>
      <c r="G174" s="7"/>
      <c r="H174" s="7"/>
      <c r="I174" s="9"/>
      <c r="J174" s="7"/>
      <c r="K174" s="9"/>
      <c r="L174" s="7"/>
      <c r="M174" s="21"/>
      <c r="N174" s="98"/>
    </row>
    <row r="175" spans="1:14">
      <c r="A175" s="12" t="s">
        <v>5</v>
      </c>
      <c r="B175" s="12" t="s">
        <v>6</v>
      </c>
      <c r="C175" s="12" t="s">
        <v>7</v>
      </c>
      <c r="D175" s="12" t="s">
        <v>8</v>
      </c>
      <c r="E175" s="12" t="s">
        <v>9</v>
      </c>
      <c r="F175" s="12" t="s">
        <v>10</v>
      </c>
      <c r="G175" s="12" t="s">
        <v>11</v>
      </c>
      <c r="H175" s="12" t="s">
        <v>6</v>
      </c>
      <c r="I175" s="12" t="s">
        <v>12</v>
      </c>
      <c r="J175" s="12" t="s">
        <v>8</v>
      </c>
      <c r="K175" s="12" t="s">
        <v>13</v>
      </c>
      <c r="L175" s="12" t="s">
        <v>14</v>
      </c>
      <c r="M175" s="16" t="s">
        <v>15</v>
      </c>
      <c r="N175" s="98"/>
    </row>
    <row r="176" spans="1:14">
      <c r="A176" s="3" t="s">
        <v>90</v>
      </c>
      <c r="B176" s="4">
        <f>_xlfn.XLOOKUP(A176,Preisliste!A:A,Preisliste!B:B,"nicht gefunden")</f>
        <v>35</v>
      </c>
      <c r="C176" s="3">
        <v>2000</v>
      </c>
      <c r="D176" s="3">
        <v>24</v>
      </c>
      <c r="E176" s="5">
        <f>D176*C176</f>
        <v>48000</v>
      </c>
      <c r="F176" s="6">
        <f>(E176/1000)*B176</f>
        <v>1680</v>
      </c>
      <c r="G176" s="3" t="s">
        <v>87</v>
      </c>
      <c r="H176" s="4">
        <f>_xlfn.XLOOKUP(G176,Preisliste!A:A,Preisliste!B:B,"nicht gefunden")</f>
        <v>1500</v>
      </c>
      <c r="I176" s="5">
        <v>500</v>
      </c>
      <c r="J176" s="3">
        <f>D176</f>
        <v>24</v>
      </c>
      <c r="K176" s="5">
        <f>I176*J176</f>
        <v>12000</v>
      </c>
      <c r="L176" s="6">
        <f>(K176/1000)*H176</f>
        <v>18000</v>
      </c>
      <c r="M176" s="17">
        <f>L176-F176-F177-F178</f>
        <v>14400</v>
      </c>
      <c r="N176" s="98"/>
    </row>
    <row r="177" spans="1:14">
      <c r="A177" s="3" t="s">
        <v>88</v>
      </c>
      <c r="B177" s="4">
        <f>_xlfn.XLOOKUP(A177,Preisliste!A:A,Preisliste!B:B,"nicht gefunden")</f>
        <v>350</v>
      </c>
      <c r="C177" s="3">
        <v>100</v>
      </c>
      <c r="D177" s="3">
        <f>D176</f>
        <v>24</v>
      </c>
      <c r="E177" s="5">
        <f>D177*C177</f>
        <v>2400</v>
      </c>
      <c r="F177" s="6">
        <f>(E177/1000)*B177</f>
        <v>840</v>
      </c>
      <c r="G177" s="3"/>
      <c r="H177" s="4"/>
      <c r="I177" s="5"/>
      <c r="J177" s="3"/>
      <c r="K177" s="5"/>
      <c r="L177" s="6"/>
      <c r="M177" s="18"/>
      <c r="N177" s="98"/>
    </row>
    <row r="178" spans="1:14">
      <c r="A178" s="3" t="s">
        <v>81</v>
      </c>
      <c r="B178" s="4">
        <f>_xlfn.XLOOKUP(A178,Preisliste!A:A,Preisliste!B:B,"nicht gefunden")</f>
        <v>45</v>
      </c>
      <c r="C178" s="3">
        <v>1000</v>
      </c>
      <c r="D178" s="3">
        <f>D176</f>
        <v>24</v>
      </c>
      <c r="E178" s="5">
        <f>D178*C178</f>
        <v>24000</v>
      </c>
      <c r="F178" s="6">
        <f>(E178/1000)*B178</f>
        <v>1080</v>
      </c>
      <c r="G178" s="3"/>
      <c r="H178" s="3"/>
      <c r="I178" s="5"/>
      <c r="J178" s="3"/>
      <c r="K178" s="5"/>
      <c r="L178" s="3"/>
      <c r="M178" s="18"/>
      <c r="N178" s="99"/>
    </row>
    <row r="180" spans="1:14">
      <c r="A180" s="71" t="s">
        <v>91</v>
      </c>
      <c r="B180" s="72"/>
      <c r="C180" s="72"/>
      <c r="D180" s="72"/>
      <c r="E180" s="72"/>
      <c r="F180" s="72"/>
      <c r="G180" s="72"/>
      <c r="H180" s="72"/>
      <c r="I180" s="72"/>
      <c r="J180" s="72"/>
      <c r="K180" s="73"/>
      <c r="L180" s="11" t="s">
        <v>1</v>
      </c>
      <c r="M180" s="74">
        <v>110000</v>
      </c>
      <c r="N180" s="75"/>
    </row>
    <row r="181" spans="1:14">
      <c r="A181" s="76" t="s">
        <v>2</v>
      </c>
      <c r="B181" s="76"/>
      <c r="C181" s="76"/>
      <c r="D181" s="76"/>
      <c r="E181" s="76"/>
      <c r="F181" s="76"/>
      <c r="G181" s="76" t="s">
        <v>3</v>
      </c>
      <c r="H181" s="76"/>
      <c r="I181" s="76"/>
      <c r="J181" s="76"/>
      <c r="K181" s="76"/>
      <c r="L181" s="76"/>
      <c r="M181" s="71" t="s">
        <v>4</v>
      </c>
      <c r="N181" s="77"/>
    </row>
    <row r="182" spans="1:14">
      <c r="A182" s="12" t="s">
        <v>5</v>
      </c>
      <c r="B182" s="12" t="s">
        <v>6</v>
      </c>
      <c r="C182" s="12" t="s">
        <v>7</v>
      </c>
      <c r="D182" s="12" t="s">
        <v>8</v>
      </c>
      <c r="E182" s="12" t="s">
        <v>9</v>
      </c>
      <c r="F182" s="12" t="s">
        <v>10</v>
      </c>
      <c r="G182" s="12" t="s">
        <v>11</v>
      </c>
      <c r="H182" s="12" t="s">
        <v>6</v>
      </c>
      <c r="I182" s="12" t="s">
        <v>12</v>
      </c>
      <c r="J182" s="12" t="s">
        <v>8</v>
      </c>
      <c r="K182" s="12" t="s">
        <v>13</v>
      </c>
      <c r="L182" s="12" t="s">
        <v>14</v>
      </c>
      <c r="M182" s="16" t="s">
        <v>15</v>
      </c>
      <c r="N182" s="92">
        <f>M183</f>
        <v>22176</v>
      </c>
    </row>
    <row r="183" spans="1:14">
      <c r="A183" s="3" t="s">
        <v>92</v>
      </c>
      <c r="B183" s="4">
        <f>_xlfn.XLOOKUP(A183,Preisliste!A:A,Preisliste!B:B,"nicht gefunden")</f>
        <v>1000</v>
      </c>
      <c r="C183" s="3">
        <v>516</v>
      </c>
      <c r="D183" s="3">
        <v>24</v>
      </c>
      <c r="E183" s="5">
        <f>D183*C183</f>
        <v>12384</v>
      </c>
      <c r="F183" s="6">
        <f>(E183/1000)*B183</f>
        <v>12384</v>
      </c>
      <c r="G183" s="3" t="s">
        <v>21</v>
      </c>
      <c r="H183" s="4">
        <f>_xlfn.XLOOKUP(G183,Preisliste!A:A,Preisliste!B:B,"nicht gefunden")</f>
        <v>3000</v>
      </c>
      <c r="I183" s="5">
        <v>480</v>
      </c>
      <c r="J183" s="3">
        <f>D183</f>
        <v>24</v>
      </c>
      <c r="K183" s="5">
        <f>I183*J183</f>
        <v>11520</v>
      </c>
      <c r="L183" s="6">
        <f>(K183/1000)*H183</f>
        <v>34560</v>
      </c>
      <c r="M183" s="17">
        <f>L183-F183</f>
        <v>22176</v>
      </c>
      <c r="N183" s="93"/>
    </row>
    <row r="185" spans="1:14">
      <c r="A185" s="71" t="s">
        <v>93</v>
      </c>
      <c r="B185" s="72"/>
      <c r="C185" s="72"/>
      <c r="D185" s="72"/>
      <c r="E185" s="72"/>
      <c r="F185" s="72"/>
      <c r="G185" s="72"/>
      <c r="H185" s="72"/>
      <c r="I185" s="72"/>
      <c r="J185" s="72"/>
      <c r="K185" s="73"/>
      <c r="L185" s="11" t="s">
        <v>1</v>
      </c>
      <c r="M185" s="74">
        <v>120000</v>
      </c>
      <c r="N185" s="75"/>
    </row>
    <row r="186" spans="1:14">
      <c r="A186" s="76" t="s">
        <v>2</v>
      </c>
      <c r="B186" s="76"/>
      <c r="C186" s="76"/>
      <c r="D186" s="76"/>
      <c r="E186" s="76"/>
      <c r="F186" s="76"/>
      <c r="G186" s="76" t="s">
        <v>3</v>
      </c>
      <c r="H186" s="76"/>
      <c r="I186" s="76"/>
      <c r="J186" s="76"/>
      <c r="K186" s="76"/>
      <c r="L186" s="76"/>
      <c r="M186" s="71" t="s">
        <v>4</v>
      </c>
      <c r="N186" s="77"/>
    </row>
    <row r="187" spans="1:14">
      <c r="A187" s="12" t="s">
        <v>5</v>
      </c>
      <c r="B187" s="12" t="s">
        <v>6</v>
      </c>
      <c r="C187" s="12" t="s">
        <v>7</v>
      </c>
      <c r="D187" s="12" t="s">
        <v>8</v>
      </c>
      <c r="E187" s="15" t="s">
        <v>9</v>
      </c>
      <c r="F187" s="12" t="s">
        <v>10</v>
      </c>
      <c r="G187" s="12" t="s">
        <v>11</v>
      </c>
      <c r="H187" s="12" t="s">
        <v>6</v>
      </c>
      <c r="I187" s="15" t="s">
        <v>12</v>
      </c>
      <c r="J187" s="12" t="s">
        <v>8</v>
      </c>
      <c r="K187" s="15" t="s">
        <v>13</v>
      </c>
      <c r="L187" s="12" t="s">
        <v>14</v>
      </c>
      <c r="M187" s="16" t="s">
        <v>15</v>
      </c>
      <c r="N187" s="97">
        <f>M188+M191+M194+M197</f>
        <v>28248</v>
      </c>
    </row>
    <row r="188" spans="1:14">
      <c r="A188" s="3" t="s">
        <v>94</v>
      </c>
      <c r="B188" s="4">
        <f>_xlfn.XLOOKUP(A188,Preisliste!A:A,Preisliste!B:B,"nicht gefunden")</f>
        <v>2920</v>
      </c>
      <c r="C188" s="3">
        <v>100</v>
      </c>
      <c r="D188" s="3">
        <v>24</v>
      </c>
      <c r="E188" s="5">
        <f>D188*C188</f>
        <v>2400</v>
      </c>
      <c r="F188" s="6">
        <f>(E188/1000)*B188</f>
        <v>7008</v>
      </c>
      <c r="G188" s="3" t="s">
        <v>95</v>
      </c>
      <c r="H188" s="4">
        <f>_xlfn.XLOOKUP(G188,Preisliste!A:A,Preisliste!B:B,"nicht gefunden")</f>
        <v>1200</v>
      </c>
      <c r="I188" s="5">
        <v>565</v>
      </c>
      <c r="J188" s="3">
        <f>D188</f>
        <v>24</v>
      </c>
      <c r="K188" s="5">
        <f>I188*J188</f>
        <v>13560</v>
      </c>
      <c r="L188" s="6">
        <f>(K188/1000)*H188</f>
        <v>16272</v>
      </c>
      <c r="M188" s="17">
        <f>L188-F188-F189</f>
        <v>9054</v>
      </c>
      <c r="N188" s="100"/>
    </row>
    <row r="189" spans="1:14">
      <c r="A189" s="3" t="s">
        <v>88</v>
      </c>
      <c r="B189" s="4">
        <f>_xlfn.XLOOKUP(A189,Preisliste!A:A,Preisliste!B:B,"nicht gefunden")</f>
        <v>350</v>
      </c>
      <c r="C189" s="3">
        <v>25</v>
      </c>
      <c r="D189" s="3">
        <f>D188</f>
        <v>24</v>
      </c>
      <c r="E189" s="5">
        <f>D189*C189</f>
        <v>600</v>
      </c>
      <c r="F189" s="6">
        <f>(E189/1000)*B189</f>
        <v>210</v>
      </c>
      <c r="G189" s="3"/>
      <c r="H189" s="4"/>
      <c r="I189" s="5"/>
      <c r="J189" s="3"/>
      <c r="K189" s="5"/>
      <c r="L189" s="6"/>
      <c r="M189" s="18"/>
      <c r="N189" s="100"/>
    </row>
    <row r="190" spans="1:14">
      <c r="A190" s="13" t="s">
        <v>5</v>
      </c>
      <c r="B190" s="13" t="s">
        <v>6</v>
      </c>
      <c r="C190" s="13" t="s">
        <v>7</v>
      </c>
      <c r="D190" s="13" t="s">
        <v>8</v>
      </c>
      <c r="E190" s="14" t="s">
        <v>9</v>
      </c>
      <c r="F190" s="13" t="s">
        <v>10</v>
      </c>
      <c r="G190" s="13" t="s">
        <v>11</v>
      </c>
      <c r="H190" s="13" t="s">
        <v>6</v>
      </c>
      <c r="I190" s="14" t="s">
        <v>12</v>
      </c>
      <c r="J190" s="13" t="s">
        <v>8</v>
      </c>
      <c r="K190" s="14" t="s">
        <v>13</v>
      </c>
      <c r="L190" s="13" t="s">
        <v>14</v>
      </c>
      <c r="M190" s="19" t="s">
        <v>15</v>
      </c>
      <c r="N190" s="100"/>
    </row>
    <row r="191" spans="1:14">
      <c r="A191" s="7" t="s">
        <v>96</v>
      </c>
      <c r="B191" s="8">
        <f>_xlfn.XLOOKUP(A191,Preisliste!A:A,Preisliste!B:B,"nicht gefunden")</f>
        <v>1910</v>
      </c>
      <c r="C191" s="7">
        <v>200</v>
      </c>
      <c r="D191" s="7">
        <v>24</v>
      </c>
      <c r="E191" s="9">
        <f>D191*C191</f>
        <v>4800</v>
      </c>
      <c r="F191" s="10">
        <f>(E191/1000)*B191</f>
        <v>9168</v>
      </c>
      <c r="G191" s="7" t="s">
        <v>95</v>
      </c>
      <c r="H191" s="8">
        <f>_xlfn.XLOOKUP(G191,Preisliste!A:A,Preisliste!B:B,"nicht gefunden")</f>
        <v>1200</v>
      </c>
      <c r="I191" s="9">
        <v>565</v>
      </c>
      <c r="J191" s="7">
        <f>D191</f>
        <v>24</v>
      </c>
      <c r="K191" s="9">
        <f>I191*J191</f>
        <v>13560</v>
      </c>
      <c r="L191" s="10">
        <f>(K191/1000)*H191</f>
        <v>16272</v>
      </c>
      <c r="M191" s="20">
        <f>L191-F191-F192</f>
        <v>6894</v>
      </c>
      <c r="N191" s="100"/>
    </row>
    <row r="192" spans="1:14">
      <c r="A192" s="7" t="s">
        <v>88</v>
      </c>
      <c r="B192" s="8">
        <f>_xlfn.XLOOKUP(A192,Preisliste!A:A,Preisliste!B:B,"nicht gefunden")</f>
        <v>350</v>
      </c>
      <c r="C192" s="7">
        <v>25</v>
      </c>
      <c r="D192" s="7">
        <f>D191</f>
        <v>24</v>
      </c>
      <c r="E192" s="9">
        <f>D192*C192</f>
        <v>600</v>
      </c>
      <c r="F192" s="10">
        <f>(E192/1000)*B192</f>
        <v>210</v>
      </c>
      <c r="G192" s="7"/>
      <c r="H192" s="8"/>
      <c r="I192" s="9"/>
      <c r="J192" s="7"/>
      <c r="K192" s="9"/>
      <c r="L192" s="10"/>
      <c r="M192" s="21"/>
      <c r="N192" s="100"/>
    </row>
    <row r="193" spans="1:14">
      <c r="A193" s="12" t="s">
        <v>5</v>
      </c>
      <c r="B193" s="12" t="s">
        <v>6</v>
      </c>
      <c r="C193" s="12" t="s">
        <v>7</v>
      </c>
      <c r="D193" s="12" t="s">
        <v>8</v>
      </c>
      <c r="E193" s="15" t="s">
        <v>9</v>
      </c>
      <c r="F193" s="12" t="s">
        <v>10</v>
      </c>
      <c r="G193" s="12" t="s">
        <v>11</v>
      </c>
      <c r="H193" s="12" t="s">
        <v>6</v>
      </c>
      <c r="I193" s="15" t="s">
        <v>12</v>
      </c>
      <c r="J193" s="12" t="s">
        <v>8</v>
      </c>
      <c r="K193" s="15" t="s">
        <v>13</v>
      </c>
      <c r="L193" s="12" t="s">
        <v>14</v>
      </c>
      <c r="M193" s="16" t="s">
        <v>15</v>
      </c>
      <c r="N193" s="100"/>
    </row>
    <row r="194" spans="1:14">
      <c r="A194" s="3" t="s">
        <v>97</v>
      </c>
      <c r="B194" s="4">
        <f>_xlfn.XLOOKUP(A194,Preisliste!A:A,Preisliste!B:B,"nicht gefunden")</f>
        <v>1400</v>
      </c>
      <c r="C194" s="3">
        <v>250</v>
      </c>
      <c r="D194" s="3">
        <v>24</v>
      </c>
      <c r="E194" s="5">
        <f>D194*C194</f>
        <v>6000</v>
      </c>
      <c r="F194" s="6">
        <f>(E194/1000)*B194</f>
        <v>8400</v>
      </c>
      <c r="G194" s="3" t="s">
        <v>95</v>
      </c>
      <c r="H194" s="4">
        <f>_xlfn.XLOOKUP(G194,Preisliste!A:A,Preisliste!B:B,"nicht gefunden")</f>
        <v>1200</v>
      </c>
      <c r="I194" s="5">
        <v>565</v>
      </c>
      <c r="J194" s="3">
        <f>D194</f>
        <v>24</v>
      </c>
      <c r="K194" s="5">
        <f>I194*J194</f>
        <v>13560</v>
      </c>
      <c r="L194" s="6">
        <f>(K194/1000)*H194</f>
        <v>16272</v>
      </c>
      <c r="M194" s="17">
        <f>L194-F194-F195</f>
        <v>7662</v>
      </c>
      <c r="N194" s="100"/>
    </row>
    <row r="195" spans="1:14">
      <c r="A195" s="3" t="s">
        <v>88</v>
      </c>
      <c r="B195" s="4">
        <f>_xlfn.XLOOKUP(A195,Preisliste!A:A,Preisliste!B:B,"nicht gefunden")</f>
        <v>350</v>
      </c>
      <c r="C195" s="3">
        <v>25</v>
      </c>
      <c r="D195" s="3">
        <f>D194</f>
        <v>24</v>
      </c>
      <c r="E195" s="5">
        <f>D195*C195</f>
        <v>600</v>
      </c>
      <c r="F195" s="6">
        <f>(E195/1000)*B195</f>
        <v>210</v>
      </c>
      <c r="G195" s="3"/>
      <c r="H195" s="4"/>
      <c r="I195" s="5"/>
      <c r="J195" s="3"/>
      <c r="K195" s="5"/>
      <c r="L195" s="6"/>
      <c r="M195" s="18"/>
      <c r="N195" s="100"/>
    </row>
    <row r="196" spans="1:14">
      <c r="A196" s="13" t="s">
        <v>5</v>
      </c>
      <c r="B196" s="13" t="s">
        <v>6</v>
      </c>
      <c r="C196" s="13" t="s">
        <v>7</v>
      </c>
      <c r="D196" s="13" t="s">
        <v>8</v>
      </c>
      <c r="E196" s="14" t="s">
        <v>9</v>
      </c>
      <c r="F196" s="13" t="s">
        <v>10</v>
      </c>
      <c r="G196" s="13" t="s">
        <v>11</v>
      </c>
      <c r="H196" s="13" t="s">
        <v>6</v>
      </c>
      <c r="I196" s="14" t="s">
        <v>12</v>
      </c>
      <c r="J196" s="13" t="s">
        <v>8</v>
      </c>
      <c r="K196" s="14" t="s">
        <v>13</v>
      </c>
      <c r="L196" s="13" t="s">
        <v>14</v>
      </c>
      <c r="M196" s="19" t="s">
        <v>15</v>
      </c>
      <c r="N196" s="100"/>
    </row>
    <row r="197" spans="1:14">
      <c r="A197" s="7" t="s">
        <v>97</v>
      </c>
      <c r="B197" s="8">
        <f>_xlfn.XLOOKUP(A197,Preisliste!A:A,Preisliste!B:B,"nicht gefunden")</f>
        <v>1400</v>
      </c>
      <c r="C197" s="7">
        <v>150</v>
      </c>
      <c r="D197" s="7">
        <v>24</v>
      </c>
      <c r="E197" s="9">
        <f>D197*C197</f>
        <v>3600</v>
      </c>
      <c r="F197" s="10">
        <f>(E197/1000)*B197</f>
        <v>5040</v>
      </c>
      <c r="G197" s="7" t="s">
        <v>26</v>
      </c>
      <c r="H197" s="8">
        <f>_xlfn.XLOOKUP(G197,Preisliste!A:A,Preisliste!B:B,"nicht gefunden")</f>
        <v>1780</v>
      </c>
      <c r="I197" s="9">
        <v>400</v>
      </c>
      <c r="J197" s="7">
        <f>D197</f>
        <v>24</v>
      </c>
      <c r="K197" s="9">
        <f>I197*J197</f>
        <v>9600</v>
      </c>
      <c r="L197" s="10">
        <f>(K197/1000)*H197</f>
        <v>17088</v>
      </c>
      <c r="M197" s="20">
        <f>L197-F197-F198-F199</f>
        <v>4638</v>
      </c>
      <c r="N197" s="100"/>
    </row>
    <row r="198" spans="1:14">
      <c r="A198" s="7" t="s">
        <v>88</v>
      </c>
      <c r="B198" s="8">
        <f>_xlfn.XLOOKUP(A198,Preisliste!A:A,Preisliste!B:B,"nicht gefunden")</f>
        <v>350</v>
      </c>
      <c r="C198" s="7">
        <v>25</v>
      </c>
      <c r="D198" s="7">
        <f>D197</f>
        <v>24</v>
      </c>
      <c r="E198" s="9">
        <f>D198*C198</f>
        <v>600</v>
      </c>
      <c r="F198" s="10">
        <f>(E198/1000)*B198</f>
        <v>210</v>
      </c>
      <c r="G198" s="7"/>
      <c r="H198" s="8"/>
      <c r="I198" s="9"/>
      <c r="J198" s="7"/>
      <c r="K198" s="9"/>
      <c r="L198" s="10"/>
      <c r="M198" s="21"/>
      <c r="N198" s="100"/>
    </row>
    <row r="199" spans="1:14">
      <c r="A199" s="7" t="s">
        <v>21</v>
      </c>
      <c r="B199" s="8">
        <f>_xlfn.XLOOKUP(A199,Preisliste!A:A,Preisliste!B:B,"nicht gefunden")</f>
        <v>3000</v>
      </c>
      <c r="C199" s="7">
        <v>100</v>
      </c>
      <c r="D199" s="7">
        <f>D198</f>
        <v>24</v>
      </c>
      <c r="E199" s="9">
        <f>D199*C199</f>
        <v>2400</v>
      </c>
      <c r="F199" s="10">
        <f>(E199/1000)*B199</f>
        <v>7200</v>
      </c>
      <c r="G199" s="7"/>
      <c r="H199" s="8"/>
      <c r="I199" s="9"/>
      <c r="J199" s="7"/>
      <c r="K199" s="9"/>
      <c r="L199" s="10"/>
      <c r="M199" s="21"/>
      <c r="N199" s="101"/>
    </row>
    <row r="201" spans="1:14">
      <c r="A201" s="71" t="s">
        <v>98</v>
      </c>
      <c r="B201" s="72"/>
      <c r="C201" s="72"/>
      <c r="D201" s="72"/>
      <c r="E201" s="72"/>
      <c r="F201" s="72"/>
      <c r="G201" s="72"/>
      <c r="H201" s="72"/>
      <c r="I201" s="72"/>
      <c r="J201" s="72"/>
      <c r="K201" s="73"/>
      <c r="L201" s="11" t="s">
        <v>1</v>
      </c>
      <c r="M201" s="74">
        <v>125000</v>
      </c>
      <c r="N201" s="75"/>
    </row>
    <row r="202" spans="1:14">
      <c r="A202" s="76" t="s">
        <v>2</v>
      </c>
      <c r="B202" s="76"/>
      <c r="C202" s="76"/>
      <c r="D202" s="76"/>
      <c r="E202" s="76"/>
      <c r="F202" s="76"/>
      <c r="G202" s="76" t="s">
        <v>3</v>
      </c>
      <c r="H202" s="76"/>
      <c r="I202" s="76"/>
      <c r="J202" s="76"/>
      <c r="K202" s="76"/>
      <c r="L202" s="76"/>
      <c r="M202" s="71" t="s">
        <v>4</v>
      </c>
      <c r="N202" s="77"/>
    </row>
    <row r="203" spans="1:14">
      <c r="A203" s="12" t="s">
        <v>5</v>
      </c>
      <c r="B203" s="12" t="s">
        <v>6</v>
      </c>
      <c r="C203" s="12" t="s">
        <v>7</v>
      </c>
      <c r="D203" s="12" t="s">
        <v>8</v>
      </c>
      <c r="E203" s="12" t="s">
        <v>9</v>
      </c>
      <c r="F203" s="12" t="s">
        <v>10</v>
      </c>
      <c r="G203" s="12" t="s">
        <v>11</v>
      </c>
      <c r="H203" s="12" t="s">
        <v>6</v>
      </c>
      <c r="I203" s="12" t="s">
        <v>12</v>
      </c>
      <c r="J203" s="12" t="s">
        <v>8</v>
      </c>
      <c r="K203" s="12" t="s">
        <v>13</v>
      </c>
      <c r="L203" s="12" t="s">
        <v>14</v>
      </c>
      <c r="M203" s="16" t="s">
        <v>15</v>
      </c>
      <c r="N203" s="97">
        <f>M204+M208</f>
        <v>35880</v>
      </c>
    </row>
    <row r="204" spans="1:14">
      <c r="A204" s="3" t="s">
        <v>81</v>
      </c>
      <c r="B204" s="4">
        <f>_xlfn.XLOOKUP(A204,Preisliste!A:A,Preisliste!B:B,"nicht gefunden")</f>
        <v>45</v>
      </c>
      <c r="C204" s="3">
        <v>1000</v>
      </c>
      <c r="D204" s="3">
        <v>24</v>
      </c>
      <c r="E204" s="5">
        <f>D204*C204</f>
        <v>24000</v>
      </c>
      <c r="F204" s="6">
        <f>(E204/1000)*B204</f>
        <v>1080</v>
      </c>
      <c r="G204" s="3" t="s">
        <v>99</v>
      </c>
      <c r="H204" s="4">
        <f>_xlfn.XLOOKUP(G204,Preisliste!A:A,Preisliste!B:B,"nicht gefunden")</f>
        <v>1200</v>
      </c>
      <c r="I204" s="5">
        <v>800</v>
      </c>
      <c r="J204" s="3">
        <f>D204</f>
        <v>24</v>
      </c>
      <c r="K204" s="5">
        <f>I204*J204</f>
        <v>19200</v>
      </c>
      <c r="L204" s="6">
        <f>(K204/1000)*H204</f>
        <v>23040</v>
      </c>
      <c r="M204" s="17">
        <f>L204-F204-F205-F206</f>
        <v>17940</v>
      </c>
      <c r="N204" s="98"/>
    </row>
    <row r="205" spans="1:14">
      <c r="A205" s="3" t="s">
        <v>88</v>
      </c>
      <c r="B205" s="4">
        <f>_xlfn.XLOOKUP(A205,Preisliste!A:A,Preisliste!B:B,"nicht gefunden")</f>
        <v>350</v>
      </c>
      <c r="C205" s="3">
        <v>250</v>
      </c>
      <c r="D205" s="3">
        <f>D204</f>
        <v>24</v>
      </c>
      <c r="E205" s="5">
        <f>D205*C205</f>
        <v>6000</v>
      </c>
      <c r="F205" s="6">
        <f>(E205/1000)*B205</f>
        <v>2100</v>
      </c>
      <c r="G205" s="3"/>
      <c r="H205" s="4"/>
      <c r="I205" s="5"/>
      <c r="J205" s="3"/>
      <c r="K205" s="5"/>
      <c r="L205" s="6"/>
      <c r="M205" s="18"/>
      <c r="N205" s="98"/>
    </row>
    <row r="206" spans="1:14">
      <c r="A206" s="3" t="s">
        <v>89</v>
      </c>
      <c r="B206" s="4">
        <f>_xlfn.XLOOKUP(A206,Preisliste!A:A,Preisliste!B:B,"nicht gefunden")</f>
        <v>40</v>
      </c>
      <c r="C206" s="3">
        <v>2000</v>
      </c>
      <c r="D206" s="3">
        <f>D204</f>
        <v>24</v>
      </c>
      <c r="E206" s="5">
        <f>D206*C206</f>
        <v>48000</v>
      </c>
      <c r="F206" s="6">
        <f>(E206/1000)*B206</f>
        <v>1920</v>
      </c>
      <c r="G206" s="3"/>
      <c r="H206" s="3"/>
      <c r="I206" s="5"/>
      <c r="J206" s="3"/>
      <c r="K206" s="5"/>
      <c r="L206" s="3"/>
      <c r="M206" s="18"/>
      <c r="N206" s="98"/>
    </row>
    <row r="207" spans="1:14">
      <c r="A207" s="13" t="s">
        <v>5</v>
      </c>
      <c r="B207" s="13" t="s">
        <v>6</v>
      </c>
      <c r="C207" s="13" t="s">
        <v>7</v>
      </c>
      <c r="D207" s="13" t="s">
        <v>8</v>
      </c>
      <c r="E207" s="13" t="s">
        <v>9</v>
      </c>
      <c r="F207" s="13" t="s">
        <v>10</v>
      </c>
      <c r="G207" s="13" t="s">
        <v>11</v>
      </c>
      <c r="H207" s="13" t="s">
        <v>6</v>
      </c>
      <c r="I207" s="13" t="s">
        <v>12</v>
      </c>
      <c r="J207" s="13" t="s">
        <v>8</v>
      </c>
      <c r="K207" s="13" t="s">
        <v>13</v>
      </c>
      <c r="L207" s="13" t="s">
        <v>14</v>
      </c>
      <c r="M207" s="19" t="s">
        <v>15</v>
      </c>
      <c r="N207" s="98"/>
    </row>
    <row r="208" spans="1:14">
      <c r="A208" s="7" t="s">
        <v>81</v>
      </c>
      <c r="B208" s="8">
        <f>_xlfn.XLOOKUP(A208,Preisliste!A:A,Preisliste!B:B,"nicht gefunden")</f>
        <v>45</v>
      </c>
      <c r="C208" s="7">
        <v>1000</v>
      </c>
      <c r="D208" s="7">
        <v>24</v>
      </c>
      <c r="E208" s="9">
        <f>D208*C208</f>
        <v>24000</v>
      </c>
      <c r="F208" s="10">
        <f>(E208/1000)*B208</f>
        <v>1080</v>
      </c>
      <c r="G208" s="7" t="s">
        <v>99</v>
      </c>
      <c r="H208" s="8">
        <f>_xlfn.XLOOKUP(G208,Preisliste!A:A,Preisliste!B:B,"nicht gefunden")</f>
        <v>1200</v>
      </c>
      <c r="I208" s="9">
        <v>800</v>
      </c>
      <c r="J208" s="7">
        <f>D208</f>
        <v>24</v>
      </c>
      <c r="K208" s="9">
        <f>I208*J208</f>
        <v>19200</v>
      </c>
      <c r="L208" s="10">
        <f>(K208/1000)*H208</f>
        <v>23040</v>
      </c>
      <c r="M208" s="20">
        <f>L208-F208-F209-F210</f>
        <v>17940</v>
      </c>
      <c r="N208" s="98"/>
    </row>
    <row r="209" spans="1:14">
      <c r="A209" s="7" t="s">
        <v>88</v>
      </c>
      <c r="B209" s="8">
        <f>_xlfn.XLOOKUP(A209,Preisliste!A:A,Preisliste!B:B,"nicht gefunden")</f>
        <v>350</v>
      </c>
      <c r="C209" s="7">
        <v>250</v>
      </c>
      <c r="D209" s="7">
        <f>D208</f>
        <v>24</v>
      </c>
      <c r="E209" s="9">
        <f>D209*C209</f>
        <v>6000</v>
      </c>
      <c r="F209" s="10">
        <f>(E209/1000)*B209</f>
        <v>2100</v>
      </c>
      <c r="G209" s="7"/>
      <c r="H209" s="8"/>
      <c r="I209" s="9"/>
      <c r="J209" s="7"/>
      <c r="K209" s="9"/>
      <c r="L209" s="10"/>
      <c r="M209" s="21"/>
      <c r="N209" s="98"/>
    </row>
    <row r="210" spans="1:14">
      <c r="A210" s="7" t="s">
        <v>86</v>
      </c>
      <c r="B210" s="8">
        <f>_xlfn.XLOOKUP(A210,Preisliste!A:A,Preisliste!B:B,"nicht gefunden")</f>
        <v>40</v>
      </c>
      <c r="C210" s="7">
        <v>2000</v>
      </c>
      <c r="D210" s="7">
        <f>D208</f>
        <v>24</v>
      </c>
      <c r="E210" s="9">
        <f>D210*C210</f>
        <v>48000</v>
      </c>
      <c r="F210" s="10">
        <f>(E210/1000)*B210</f>
        <v>1920</v>
      </c>
      <c r="G210" s="7"/>
      <c r="H210" s="7"/>
      <c r="I210" s="9"/>
      <c r="J210" s="7"/>
      <c r="K210" s="9"/>
      <c r="L210" s="7"/>
      <c r="M210" s="21"/>
      <c r="N210" s="99"/>
    </row>
    <row r="212" spans="1:14">
      <c r="A212" s="71" t="s">
        <v>100</v>
      </c>
      <c r="B212" s="72"/>
      <c r="C212" s="72"/>
      <c r="D212" s="72"/>
      <c r="E212" s="72"/>
      <c r="F212" s="72"/>
      <c r="G212" s="72"/>
      <c r="H212" s="72"/>
      <c r="I212" s="72"/>
      <c r="J212" s="72"/>
      <c r="K212" s="73"/>
      <c r="L212" s="11" t="s">
        <v>1</v>
      </c>
      <c r="M212" s="74">
        <v>50000</v>
      </c>
      <c r="N212" s="75"/>
    </row>
    <row r="213" spans="1:14">
      <c r="A213" s="76" t="s">
        <v>2</v>
      </c>
      <c r="B213" s="76"/>
      <c r="C213" s="76"/>
      <c r="D213" s="76"/>
      <c r="E213" s="76"/>
      <c r="F213" s="76"/>
      <c r="G213" s="76" t="s">
        <v>3</v>
      </c>
      <c r="H213" s="76"/>
      <c r="I213" s="76"/>
      <c r="J213" s="76"/>
      <c r="K213" s="76"/>
      <c r="L213" s="76"/>
      <c r="M213" s="71" t="s">
        <v>4</v>
      </c>
      <c r="N213" s="77"/>
    </row>
    <row r="214" spans="1:14">
      <c r="A214" s="12" t="s">
        <v>5</v>
      </c>
      <c r="B214" s="12" t="s">
        <v>6</v>
      </c>
      <c r="C214" s="12" t="s">
        <v>7</v>
      </c>
      <c r="D214" s="12" t="s">
        <v>8</v>
      </c>
      <c r="E214" s="12" t="s">
        <v>9</v>
      </c>
      <c r="F214" s="12" t="s">
        <v>10</v>
      </c>
      <c r="G214" s="12" t="s">
        <v>11</v>
      </c>
      <c r="H214" s="12" t="s">
        <v>6</v>
      </c>
      <c r="I214" s="12" t="s">
        <v>12</v>
      </c>
      <c r="J214" s="12" t="s">
        <v>8</v>
      </c>
      <c r="K214" s="12" t="s">
        <v>13</v>
      </c>
      <c r="L214" s="12" t="s">
        <v>14</v>
      </c>
      <c r="M214" s="16" t="s">
        <v>15</v>
      </c>
      <c r="N214" s="78">
        <f>M215+M217+M222</f>
        <v>35006.639999999999</v>
      </c>
    </row>
    <row r="215" spans="1:14">
      <c r="A215" s="3" t="s">
        <v>101</v>
      </c>
      <c r="B215" s="4">
        <f>_xlfn.XLOOKUP(A215,Preisliste!A:A,Preisliste!B:B,"nicht gefunden")</f>
        <v>490</v>
      </c>
      <c r="C215" s="3">
        <v>1111</v>
      </c>
      <c r="D215" s="3">
        <v>24</v>
      </c>
      <c r="E215" s="5">
        <f>D215*C215</f>
        <v>26664</v>
      </c>
      <c r="F215" s="6">
        <f>(E215/1000)*B215</f>
        <v>13065.36</v>
      </c>
      <c r="G215" s="3" t="s">
        <v>102</v>
      </c>
      <c r="H215" s="4">
        <f>_xlfn.XLOOKUP(G215,Preisliste!A:A,Preisliste!B:B,"nicht gefunden")</f>
        <v>970</v>
      </c>
      <c r="I215" s="5">
        <v>1000</v>
      </c>
      <c r="J215" s="3">
        <f>D215</f>
        <v>24</v>
      </c>
      <c r="K215" s="5">
        <f>I215*J215</f>
        <v>24000</v>
      </c>
      <c r="L215" s="6">
        <f>(K215/1000)*H215</f>
        <v>23280</v>
      </c>
      <c r="M215" s="17">
        <f>L215-F215</f>
        <v>10214.64</v>
      </c>
      <c r="N215" s="94"/>
    </row>
    <row r="216" spans="1:14" ht="32.25" customHeight="1">
      <c r="A216" s="13" t="s">
        <v>5</v>
      </c>
      <c r="B216" s="13" t="s">
        <v>6</v>
      </c>
      <c r="C216" s="13" t="s">
        <v>7</v>
      </c>
      <c r="D216" s="13" t="s">
        <v>8</v>
      </c>
      <c r="E216" s="13" t="s">
        <v>9</v>
      </c>
      <c r="F216" s="13" t="s">
        <v>10</v>
      </c>
      <c r="G216" s="13" t="s">
        <v>11</v>
      </c>
      <c r="H216" s="13" t="s">
        <v>6</v>
      </c>
      <c r="I216" s="13" t="s">
        <v>12</v>
      </c>
      <c r="J216" s="13" t="s">
        <v>8</v>
      </c>
      <c r="K216" s="13" t="s">
        <v>13</v>
      </c>
      <c r="L216" s="13" t="s">
        <v>14</v>
      </c>
      <c r="M216" s="19" t="s">
        <v>15</v>
      </c>
      <c r="N216" s="94"/>
    </row>
    <row r="217" spans="1:14">
      <c r="A217" s="7" t="s">
        <v>45</v>
      </c>
      <c r="B217" s="8">
        <f>_xlfn.XLOOKUP(A217,Preisliste!A:A,Preisliste!B:B,"nicht gefunden")</f>
        <v>570</v>
      </c>
      <c r="C217" s="7">
        <v>1900</v>
      </c>
      <c r="D217" s="7">
        <v>24</v>
      </c>
      <c r="E217" s="9">
        <f>D217*C217</f>
        <v>45600</v>
      </c>
      <c r="F217" s="10">
        <f>(E217/1000)*B217</f>
        <v>25992</v>
      </c>
      <c r="G217" s="7" t="s">
        <v>103</v>
      </c>
      <c r="H217" s="8">
        <f>_xlfn.XLOOKUP(G217,Preisliste!A:A,Preisliste!B:B,"nicht gefunden")</f>
        <v>900</v>
      </c>
      <c r="I217" s="9">
        <v>5000</v>
      </c>
      <c r="J217" s="7">
        <f>D217</f>
        <v>24</v>
      </c>
      <c r="K217" s="9">
        <f>I217*J217</f>
        <v>120000</v>
      </c>
      <c r="L217" s="10">
        <f>(K217/1000)*H217</f>
        <v>108000</v>
      </c>
      <c r="M217" s="20">
        <f>L217-F217-F218-F219-F220</f>
        <v>13656</v>
      </c>
      <c r="N217" s="94"/>
    </row>
    <row r="218" spans="1:14">
      <c r="A218" s="7" t="s">
        <v>104</v>
      </c>
      <c r="B218" s="8">
        <f>_xlfn.XLOOKUP(A218,Preisliste!A:A,Preisliste!B:B,"nicht gefunden")</f>
        <v>130</v>
      </c>
      <c r="C218" s="7">
        <v>3200</v>
      </c>
      <c r="D218" s="7">
        <f>D217</f>
        <v>24</v>
      </c>
      <c r="E218" s="9">
        <f>D218*C218</f>
        <v>76800</v>
      </c>
      <c r="F218" s="10">
        <f>(E218/1000)*B218</f>
        <v>9984</v>
      </c>
      <c r="G218" s="7"/>
      <c r="H218" s="8"/>
      <c r="I218" s="9"/>
      <c r="J218" s="7"/>
      <c r="K218" s="9"/>
      <c r="L218" s="10"/>
      <c r="M218" s="21"/>
      <c r="N218" s="94"/>
    </row>
    <row r="219" spans="1:14">
      <c r="A219" s="7" t="s">
        <v>50</v>
      </c>
      <c r="B219" s="8">
        <f>_xlfn.XLOOKUP(A219,Preisliste!A:A,Preisliste!B:B,"nicht gefunden")</f>
        <v>540</v>
      </c>
      <c r="C219" s="7">
        <v>2400</v>
      </c>
      <c r="D219" s="7">
        <f>D217</f>
        <v>24</v>
      </c>
      <c r="E219" s="9">
        <f>D219*C219</f>
        <v>57600</v>
      </c>
      <c r="F219" s="10">
        <f>(E219/1000)*B219</f>
        <v>31104</v>
      </c>
      <c r="G219" s="7"/>
      <c r="H219" s="7"/>
      <c r="I219" s="9"/>
      <c r="J219" s="7"/>
      <c r="K219" s="9"/>
      <c r="L219" s="7"/>
      <c r="M219" s="21"/>
      <c r="N219" s="94"/>
    </row>
    <row r="220" spans="1:14" ht="21.75" customHeight="1">
      <c r="A220" s="7" t="s">
        <v>82</v>
      </c>
      <c r="B220" s="8">
        <f>_xlfn.XLOOKUP(A220,Preisliste!A:A,Preisliste!B:B,"nicht gefunden")</f>
        <v>710</v>
      </c>
      <c r="C220" s="7">
        <v>1600</v>
      </c>
      <c r="D220" s="7">
        <v>24</v>
      </c>
      <c r="E220" s="9">
        <f>D220*C220</f>
        <v>38400</v>
      </c>
      <c r="F220" s="10">
        <f>(E220/1000)*B220</f>
        <v>27264</v>
      </c>
      <c r="G220" s="7"/>
      <c r="H220" s="7"/>
      <c r="I220" s="9"/>
      <c r="J220" s="7"/>
      <c r="K220" s="9"/>
      <c r="L220" s="7"/>
      <c r="M220" s="21"/>
      <c r="N220" s="95"/>
    </row>
    <row r="221" spans="1:14" ht="21.75" customHeight="1">
      <c r="A221" s="13" t="s">
        <v>5</v>
      </c>
      <c r="B221" s="13" t="s">
        <v>6</v>
      </c>
      <c r="C221" s="13" t="s">
        <v>7</v>
      </c>
      <c r="D221" s="13" t="s">
        <v>8</v>
      </c>
      <c r="E221" s="13" t="s">
        <v>9</v>
      </c>
      <c r="F221" s="13" t="s">
        <v>10</v>
      </c>
      <c r="G221" s="13" t="s">
        <v>11</v>
      </c>
      <c r="H221" s="13" t="s">
        <v>6</v>
      </c>
      <c r="I221" s="13" t="s">
        <v>12</v>
      </c>
      <c r="J221" s="13" t="s">
        <v>8</v>
      </c>
      <c r="K221" s="13" t="s">
        <v>13</v>
      </c>
      <c r="L221" s="13" t="s">
        <v>14</v>
      </c>
      <c r="M221" s="19" t="s">
        <v>15</v>
      </c>
      <c r="N221" s="57"/>
    </row>
    <row r="222" spans="1:14" ht="21.75" customHeight="1">
      <c r="A222" s="7" t="s">
        <v>30</v>
      </c>
      <c r="B222" s="8">
        <f>_xlfn.XLOOKUP(A222,Preisliste!A:A,Preisliste!B:B,"nicht gefunden")</f>
        <v>360</v>
      </c>
      <c r="C222" s="7">
        <v>2100</v>
      </c>
      <c r="D222" s="7">
        <v>24</v>
      </c>
      <c r="E222" s="9">
        <f>D222*C222</f>
        <v>50400</v>
      </c>
      <c r="F222" s="10">
        <f>(E222/1000)*B222</f>
        <v>18144</v>
      </c>
      <c r="G222" s="7" t="s">
        <v>103</v>
      </c>
      <c r="H222" s="8">
        <f>_xlfn.XLOOKUP(G222,Preisliste!A:A,Preisliste!B:B,"nicht gefunden")</f>
        <v>900</v>
      </c>
      <c r="I222" s="9">
        <v>5000</v>
      </c>
      <c r="J222" s="7">
        <f>D222</f>
        <v>24</v>
      </c>
      <c r="K222" s="9">
        <f>I222*J222</f>
        <v>120000</v>
      </c>
      <c r="L222" s="10">
        <f>(K222/1000)*H222</f>
        <v>108000</v>
      </c>
      <c r="M222" s="20">
        <f>L222-F222-F223-F224-F225</f>
        <v>11136</v>
      </c>
      <c r="N222" s="57"/>
    </row>
    <row r="223" spans="1:14" ht="21.75" customHeight="1">
      <c r="A223" s="7" t="s">
        <v>105</v>
      </c>
      <c r="B223" s="8">
        <f>_xlfn.XLOOKUP(A223,Preisliste!A:A,Preisliste!B:B,"nicht gefunden")</f>
        <v>120</v>
      </c>
      <c r="C223" s="7">
        <v>3200</v>
      </c>
      <c r="D223" s="7">
        <f>D222</f>
        <v>24</v>
      </c>
      <c r="E223" s="9">
        <f>D223*C223</f>
        <v>76800</v>
      </c>
      <c r="F223" s="10">
        <f>(E223/1000)*B223</f>
        <v>9216</v>
      </c>
      <c r="G223" s="7"/>
      <c r="H223" s="8"/>
      <c r="I223" s="9"/>
      <c r="J223" s="7"/>
      <c r="K223" s="9"/>
      <c r="L223" s="10"/>
      <c r="M223" s="21"/>
      <c r="N223" s="57"/>
    </row>
    <row r="224" spans="1:14" ht="21.75" customHeight="1">
      <c r="A224" s="7" t="s">
        <v>106</v>
      </c>
      <c r="B224" s="8">
        <f>_xlfn.XLOOKUP(A224,Preisliste!A:A,Preisliste!B:B,"nicht gefunden")</f>
        <v>1010</v>
      </c>
      <c r="C224" s="7">
        <v>1600</v>
      </c>
      <c r="D224" s="7">
        <f>D222</f>
        <v>24</v>
      </c>
      <c r="E224" s="9">
        <f>D224*C224</f>
        <v>38400</v>
      </c>
      <c r="F224" s="10">
        <f>(E224/1000)*B224</f>
        <v>38784</v>
      </c>
      <c r="G224" s="7"/>
      <c r="H224" s="7"/>
      <c r="I224" s="9"/>
      <c r="J224" s="7"/>
      <c r="K224" s="9"/>
      <c r="L224" s="7"/>
      <c r="M224" s="21"/>
      <c r="N224" s="57"/>
    </row>
    <row r="225" spans="1:14" ht="21.75" customHeight="1">
      <c r="A225" s="7" t="s">
        <v>83</v>
      </c>
      <c r="B225" s="8">
        <f>_xlfn.XLOOKUP(A225,Preisliste!A:A,Preisliste!B:B,"nicht gefunden")</f>
        <v>800</v>
      </c>
      <c r="C225" s="7">
        <v>1600</v>
      </c>
      <c r="D225" s="7">
        <v>24</v>
      </c>
      <c r="E225" s="9">
        <f>D225*C225</f>
        <v>38400</v>
      </c>
      <c r="F225" s="10">
        <f>(E225/1000)*B225</f>
        <v>30720</v>
      </c>
      <c r="G225" s="7"/>
      <c r="H225" s="7"/>
      <c r="I225" s="9"/>
      <c r="J225" s="7"/>
      <c r="K225" s="9"/>
      <c r="L225" s="7"/>
      <c r="M225" s="21"/>
      <c r="N225" s="58"/>
    </row>
    <row r="226" spans="1:14">
      <c r="A226" s="48"/>
      <c r="B226" s="49"/>
      <c r="C226" s="48"/>
      <c r="D226" s="48"/>
      <c r="E226" s="50"/>
      <c r="F226" s="51"/>
      <c r="G226" s="48"/>
      <c r="H226" s="48"/>
      <c r="I226" s="50"/>
      <c r="J226" s="48"/>
      <c r="K226" s="50"/>
      <c r="L226" s="48"/>
      <c r="M226" s="48"/>
      <c r="N226" s="52"/>
    </row>
    <row r="228" spans="1:14">
      <c r="A228" s="71" t="s">
        <v>107</v>
      </c>
      <c r="B228" s="72"/>
      <c r="C228" s="72"/>
      <c r="D228" s="72"/>
      <c r="E228" s="72"/>
      <c r="F228" s="72"/>
      <c r="G228" s="72"/>
      <c r="H228" s="72"/>
      <c r="I228" s="72"/>
      <c r="J228" s="72"/>
      <c r="K228" s="73"/>
      <c r="L228" s="11" t="s">
        <v>1</v>
      </c>
      <c r="M228" s="74">
        <v>125000</v>
      </c>
      <c r="N228" s="75"/>
    </row>
    <row r="229" spans="1:14">
      <c r="A229" s="71" t="s">
        <v>2</v>
      </c>
      <c r="B229" s="72"/>
      <c r="C229" s="72"/>
      <c r="D229" s="72"/>
      <c r="E229" s="72"/>
      <c r="F229" s="73"/>
      <c r="G229" s="71" t="s">
        <v>3</v>
      </c>
      <c r="H229" s="72"/>
      <c r="I229" s="72"/>
      <c r="J229" s="72"/>
      <c r="K229" s="72"/>
      <c r="L229" s="73"/>
      <c r="M229" s="85" t="s">
        <v>4</v>
      </c>
      <c r="N229" s="77"/>
    </row>
    <row r="230" spans="1:14">
      <c r="A230" s="12" t="s">
        <v>5</v>
      </c>
      <c r="B230" s="12" t="s">
        <v>6</v>
      </c>
      <c r="C230" s="12" t="s">
        <v>7</v>
      </c>
      <c r="D230" s="12" t="s">
        <v>8</v>
      </c>
      <c r="E230" s="15" t="s">
        <v>9</v>
      </c>
      <c r="F230" s="12" t="s">
        <v>10</v>
      </c>
      <c r="G230" s="12" t="s">
        <v>11</v>
      </c>
      <c r="H230" s="12" t="s">
        <v>6</v>
      </c>
      <c r="I230" s="15" t="s">
        <v>12</v>
      </c>
      <c r="J230" s="12" t="s">
        <v>8</v>
      </c>
      <c r="K230" s="15" t="s">
        <v>13</v>
      </c>
      <c r="L230" s="12" t="s">
        <v>14</v>
      </c>
      <c r="M230" s="16" t="s">
        <v>15</v>
      </c>
      <c r="N230" s="78">
        <f>M231+M235+M239+M243+M247+M251+M255+M259+M263</f>
        <v>32544</v>
      </c>
    </row>
    <row r="231" spans="1:14">
      <c r="A231" s="3" t="s">
        <v>108</v>
      </c>
      <c r="B231" s="4">
        <f>_xlfn.XLOOKUP(A231,Preisliste!A:A,Preisliste!B:B,"nicht gefunden")</f>
        <v>185</v>
      </c>
      <c r="C231" s="3">
        <v>300</v>
      </c>
      <c r="D231" s="3">
        <v>24</v>
      </c>
      <c r="E231" s="5">
        <f>D231*C231</f>
        <v>7200</v>
      </c>
      <c r="F231" s="6">
        <f>(E231/1000)*B231</f>
        <v>1332</v>
      </c>
      <c r="G231" s="3" t="s">
        <v>73</v>
      </c>
      <c r="H231" s="4">
        <f>_xlfn.XLOOKUP(G231,Preisliste!A:A,Preisliste!B:B,"nicht gefunden")</f>
        <v>1170</v>
      </c>
      <c r="I231" s="5">
        <v>250</v>
      </c>
      <c r="J231" s="3">
        <f>D231</f>
        <v>24</v>
      </c>
      <c r="K231" s="5">
        <f>I231*J231</f>
        <v>6000</v>
      </c>
      <c r="L231" s="6">
        <f>(K231/1000)*H231</f>
        <v>7020</v>
      </c>
      <c r="M231" s="17">
        <f>L231-F231-F232-F233+L232</f>
        <v>4740</v>
      </c>
      <c r="N231" s="79"/>
    </row>
    <row r="232" spans="1:14">
      <c r="A232" s="3" t="s">
        <v>88</v>
      </c>
      <c r="B232" s="4">
        <f>_xlfn.XLOOKUP(A232,Preisliste!A:A,Preisliste!B:B,"nicht gefunden")</f>
        <v>350</v>
      </c>
      <c r="C232" s="3">
        <v>50</v>
      </c>
      <c r="D232" s="3">
        <f>D231</f>
        <v>24</v>
      </c>
      <c r="E232" s="5">
        <f>D232*C232</f>
        <v>1200</v>
      </c>
      <c r="F232" s="6">
        <f>(E232/1000)*B232</f>
        <v>420</v>
      </c>
      <c r="G232" s="3" t="s">
        <v>109</v>
      </c>
      <c r="H232" s="4">
        <f>_xlfn.XLOOKUP(G232,Preisliste!A:A,Preisliste!B:B,"nicht gefunden")</f>
        <v>350</v>
      </c>
      <c r="I232" s="5">
        <v>40</v>
      </c>
      <c r="J232" s="3">
        <f>D232</f>
        <v>24</v>
      </c>
      <c r="K232" s="5">
        <f>I232*J232</f>
        <v>960</v>
      </c>
      <c r="L232" s="6">
        <f>(K232/1000)*H232</f>
        <v>336</v>
      </c>
      <c r="M232" s="18"/>
      <c r="N232" s="79"/>
    </row>
    <row r="233" spans="1:14">
      <c r="A233" s="3" t="s">
        <v>95</v>
      </c>
      <c r="B233" s="4">
        <f>_xlfn.XLOOKUP(A233,Preisliste!A:A,Preisliste!B:B,"nicht gefunden")</f>
        <v>1200</v>
      </c>
      <c r="C233" s="3">
        <v>30</v>
      </c>
      <c r="D233" s="3">
        <f>D231</f>
        <v>24</v>
      </c>
      <c r="E233" s="5">
        <f>D233*C233</f>
        <v>720</v>
      </c>
      <c r="F233" s="6">
        <f>(E233/1000)*B233</f>
        <v>864</v>
      </c>
      <c r="G233" s="3"/>
      <c r="H233" s="3"/>
      <c r="I233" s="5"/>
      <c r="J233" s="3"/>
      <c r="K233" s="5"/>
      <c r="L233" s="3"/>
      <c r="M233" s="18"/>
      <c r="N233" s="79"/>
    </row>
    <row r="234" spans="1:14">
      <c r="A234" s="13" t="s">
        <v>5</v>
      </c>
      <c r="B234" s="13" t="s">
        <v>6</v>
      </c>
      <c r="C234" s="13" t="s">
        <v>7</v>
      </c>
      <c r="D234" s="13" t="s">
        <v>8</v>
      </c>
      <c r="E234" s="14" t="s">
        <v>9</v>
      </c>
      <c r="F234" s="13" t="s">
        <v>10</v>
      </c>
      <c r="G234" s="13" t="s">
        <v>11</v>
      </c>
      <c r="H234" s="13" t="s">
        <v>6</v>
      </c>
      <c r="I234" s="14" t="s">
        <v>12</v>
      </c>
      <c r="J234" s="13" t="s">
        <v>8</v>
      </c>
      <c r="K234" s="14" t="s">
        <v>13</v>
      </c>
      <c r="L234" s="13" t="s">
        <v>14</v>
      </c>
      <c r="M234" s="19" t="s">
        <v>15</v>
      </c>
      <c r="N234" s="79"/>
    </row>
    <row r="235" spans="1:14">
      <c r="A235" s="7" t="s">
        <v>110</v>
      </c>
      <c r="B235" s="8">
        <f>_xlfn.XLOOKUP(A235,Preisliste!A:A,Preisliste!B:B,"nicht gefunden")</f>
        <v>1200</v>
      </c>
      <c r="C235" s="7">
        <v>250</v>
      </c>
      <c r="D235" s="7">
        <v>24</v>
      </c>
      <c r="E235" s="9">
        <f>D235*C235</f>
        <v>6000</v>
      </c>
      <c r="F235" s="10">
        <f>(E235/1000)*B235</f>
        <v>7200</v>
      </c>
      <c r="G235" s="7" t="s">
        <v>75</v>
      </c>
      <c r="H235" s="8">
        <f>_xlfn.XLOOKUP(G235,Preisliste!A:A,Preisliste!B:B,"nicht gefunden")</f>
        <v>990</v>
      </c>
      <c r="I235" s="9">
        <v>500</v>
      </c>
      <c r="J235" s="7">
        <f>D235</f>
        <v>24</v>
      </c>
      <c r="K235" s="9">
        <f>I235*J235</f>
        <v>12000</v>
      </c>
      <c r="L235" s="10">
        <f>(K235/1000)*H235</f>
        <v>11880</v>
      </c>
      <c r="M235" s="20">
        <f>L235-F235-F236-F237+L236</f>
        <v>3732</v>
      </c>
      <c r="N235" s="79"/>
    </row>
    <row r="236" spans="1:14">
      <c r="A236" s="7" t="s">
        <v>88</v>
      </c>
      <c r="B236" s="8">
        <f>_xlfn.XLOOKUP(A236,Preisliste!A:A,Preisliste!B:B,"nicht gefunden")</f>
        <v>350</v>
      </c>
      <c r="C236" s="7">
        <v>50</v>
      </c>
      <c r="D236" s="7">
        <f>D235</f>
        <v>24</v>
      </c>
      <c r="E236" s="9">
        <f>D236*C236</f>
        <v>1200</v>
      </c>
      <c r="F236" s="10">
        <f>(E236/1000)*B236</f>
        <v>420</v>
      </c>
      <c r="G236" s="7" t="s">
        <v>109</v>
      </c>
      <c r="H236" s="8">
        <f>_xlfn.XLOOKUP(G236,Preisliste!A:A,Preisliste!B:B,"nicht gefunden")</f>
        <v>350</v>
      </c>
      <c r="I236" s="9">
        <v>40</v>
      </c>
      <c r="J236" s="7">
        <f>D236</f>
        <v>24</v>
      </c>
      <c r="K236" s="9">
        <f>I236*J236</f>
        <v>960</v>
      </c>
      <c r="L236" s="10">
        <f>(K236/1000)*H236</f>
        <v>336</v>
      </c>
      <c r="M236" s="21"/>
      <c r="N236" s="79"/>
    </row>
    <row r="237" spans="1:14">
      <c r="A237" s="7" t="s">
        <v>95</v>
      </c>
      <c r="B237" s="8">
        <f>_xlfn.XLOOKUP(A237,Preisliste!A:A,Preisliste!B:B,"nicht gefunden")</f>
        <v>1200</v>
      </c>
      <c r="C237" s="7">
        <v>30</v>
      </c>
      <c r="D237" s="7">
        <f>D235</f>
        <v>24</v>
      </c>
      <c r="E237" s="9">
        <f>D237*C237</f>
        <v>720</v>
      </c>
      <c r="F237" s="10">
        <f>(E237/1000)*B237</f>
        <v>864</v>
      </c>
      <c r="G237" s="7"/>
      <c r="H237" s="7"/>
      <c r="I237" s="9"/>
      <c r="J237" s="7"/>
      <c r="K237" s="9"/>
      <c r="L237" s="7"/>
      <c r="M237" s="21"/>
      <c r="N237" s="79"/>
    </row>
    <row r="238" spans="1:14">
      <c r="A238" s="12" t="s">
        <v>5</v>
      </c>
      <c r="B238" s="12" t="s">
        <v>6</v>
      </c>
      <c r="C238" s="12" t="s">
        <v>7</v>
      </c>
      <c r="D238" s="12" t="s">
        <v>8</v>
      </c>
      <c r="E238" s="15" t="s">
        <v>9</v>
      </c>
      <c r="F238" s="12" t="s">
        <v>10</v>
      </c>
      <c r="G238" s="12" t="s">
        <v>11</v>
      </c>
      <c r="H238" s="12" t="s">
        <v>6</v>
      </c>
      <c r="I238" s="15" t="s">
        <v>12</v>
      </c>
      <c r="J238" s="12" t="s">
        <v>8</v>
      </c>
      <c r="K238" s="15" t="s">
        <v>13</v>
      </c>
      <c r="L238" s="12" t="s">
        <v>14</v>
      </c>
      <c r="M238" s="16" t="s">
        <v>15</v>
      </c>
      <c r="N238" s="79"/>
    </row>
    <row r="239" spans="1:14">
      <c r="A239" s="3" t="s">
        <v>101</v>
      </c>
      <c r="B239" s="4">
        <f>_xlfn.XLOOKUP(A239,Preisliste!A:A,Preisliste!B:B,"nicht gefunden")</f>
        <v>490</v>
      </c>
      <c r="C239" s="3">
        <v>250</v>
      </c>
      <c r="D239" s="3">
        <v>24</v>
      </c>
      <c r="E239" s="5">
        <f>D239*C239</f>
        <v>6000</v>
      </c>
      <c r="F239" s="6">
        <f>(E239/1000)*B239</f>
        <v>2940</v>
      </c>
      <c r="G239" s="3" t="s">
        <v>111</v>
      </c>
      <c r="H239" s="4">
        <f>_xlfn.XLOOKUP(G239,Preisliste!A:A,Preisliste!B:B,"nicht gefunden")</f>
        <v>670</v>
      </c>
      <c r="I239" s="5">
        <v>400</v>
      </c>
      <c r="J239" s="3">
        <f>D239</f>
        <v>24</v>
      </c>
      <c r="K239" s="5">
        <f>I239*J239</f>
        <v>9600</v>
      </c>
      <c r="L239" s="6">
        <f>(K239/1000)*H239</f>
        <v>6432</v>
      </c>
      <c r="M239" s="17">
        <f>L239-F239-F240-F241+L240</f>
        <v>2544</v>
      </c>
      <c r="N239" s="79"/>
    </row>
    <row r="240" spans="1:14">
      <c r="A240" s="3" t="s">
        <v>88</v>
      </c>
      <c r="B240" s="4">
        <f>_xlfn.XLOOKUP(A240,Preisliste!A:A,Preisliste!B:B,"nicht gefunden")</f>
        <v>350</v>
      </c>
      <c r="C240" s="3">
        <v>50</v>
      </c>
      <c r="D240" s="3">
        <f>D239</f>
        <v>24</v>
      </c>
      <c r="E240" s="5">
        <f>D240*C240</f>
        <v>1200</v>
      </c>
      <c r="F240" s="6">
        <f>(E240/1000)*B240</f>
        <v>420</v>
      </c>
      <c r="G240" s="3" t="s">
        <v>109</v>
      </c>
      <c r="H240" s="4">
        <f>_xlfn.XLOOKUP(G240,Preisliste!A:A,Preisliste!B:B,"nicht gefunden")</f>
        <v>350</v>
      </c>
      <c r="I240" s="5">
        <v>40</v>
      </c>
      <c r="J240" s="3">
        <f>D240</f>
        <v>24</v>
      </c>
      <c r="K240" s="5">
        <f>I240*J240</f>
        <v>960</v>
      </c>
      <c r="L240" s="6">
        <f>(K240/1000)*H240</f>
        <v>336</v>
      </c>
      <c r="M240" s="18"/>
      <c r="N240" s="79"/>
    </row>
    <row r="241" spans="1:14">
      <c r="A241" s="3" t="s">
        <v>95</v>
      </c>
      <c r="B241" s="4">
        <f>_xlfn.XLOOKUP(A241,Preisliste!A:A,Preisliste!B:B,"nicht gefunden")</f>
        <v>1200</v>
      </c>
      <c r="C241" s="3">
        <v>30</v>
      </c>
      <c r="D241" s="3">
        <f>D239</f>
        <v>24</v>
      </c>
      <c r="E241" s="5">
        <f>D241*C241</f>
        <v>720</v>
      </c>
      <c r="F241" s="6">
        <f>(E241/1000)*B241</f>
        <v>864</v>
      </c>
      <c r="G241" s="3"/>
      <c r="H241" s="3"/>
      <c r="I241" s="5"/>
      <c r="J241" s="3"/>
      <c r="K241" s="5"/>
      <c r="L241" s="3"/>
      <c r="M241" s="18"/>
      <c r="N241" s="79"/>
    </row>
    <row r="242" spans="1:14">
      <c r="A242" s="13" t="s">
        <v>5</v>
      </c>
      <c r="B242" s="13" t="s">
        <v>6</v>
      </c>
      <c r="C242" s="13" t="s">
        <v>7</v>
      </c>
      <c r="D242" s="13" t="s">
        <v>8</v>
      </c>
      <c r="E242" s="14" t="s">
        <v>9</v>
      </c>
      <c r="F242" s="13" t="s">
        <v>10</v>
      </c>
      <c r="G242" s="13" t="s">
        <v>11</v>
      </c>
      <c r="H242" s="13" t="s">
        <v>6</v>
      </c>
      <c r="I242" s="14" t="s">
        <v>12</v>
      </c>
      <c r="J242" s="13" t="s">
        <v>8</v>
      </c>
      <c r="K242" s="14" t="s">
        <v>13</v>
      </c>
      <c r="L242" s="13" t="s">
        <v>14</v>
      </c>
      <c r="M242" s="19" t="s">
        <v>15</v>
      </c>
      <c r="N242" s="79"/>
    </row>
    <row r="243" spans="1:14">
      <c r="A243" s="7" t="s">
        <v>112</v>
      </c>
      <c r="B243" s="8">
        <f>_xlfn.XLOOKUP(A243,Preisliste!A:A,Preisliste!B:B,"nicht gefunden")</f>
        <v>370</v>
      </c>
      <c r="C243" s="7">
        <v>300</v>
      </c>
      <c r="D243" s="7">
        <v>24</v>
      </c>
      <c r="E243" s="9">
        <f>D243*C243</f>
        <v>7200</v>
      </c>
      <c r="F243" s="10">
        <f>(E243/1000)*B243</f>
        <v>2664</v>
      </c>
      <c r="G243" s="7" t="s">
        <v>47</v>
      </c>
      <c r="H243" s="8">
        <f>_xlfn.XLOOKUP(G243,Preisliste!A:A,Preisliste!B:B,"nicht gefunden")</f>
        <v>800</v>
      </c>
      <c r="I243" s="9">
        <v>400</v>
      </c>
      <c r="J243" s="7">
        <f>D243</f>
        <v>24</v>
      </c>
      <c r="K243" s="9">
        <f>I243*J243</f>
        <v>9600</v>
      </c>
      <c r="L243" s="10">
        <f>(K243/1000)*H243</f>
        <v>7680</v>
      </c>
      <c r="M243" s="20">
        <f>L243-F243-F244-F245+L244</f>
        <v>4068</v>
      </c>
      <c r="N243" s="79"/>
    </row>
    <row r="244" spans="1:14">
      <c r="A244" s="7" t="s">
        <v>88</v>
      </c>
      <c r="B244" s="8">
        <f>_xlfn.XLOOKUP(A244,Preisliste!A:A,Preisliste!B:B,"nicht gefunden")</f>
        <v>350</v>
      </c>
      <c r="C244" s="7">
        <v>50</v>
      </c>
      <c r="D244" s="7">
        <f>D243</f>
        <v>24</v>
      </c>
      <c r="E244" s="9">
        <f>D244*C244</f>
        <v>1200</v>
      </c>
      <c r="F244" s="10">
        <f>(E244/1000)*B244</f>
        <v>420</v>
      </c>
      <c r="G244" s="7" t="s">
        <v>109</v>
      </c>
      <c r="H244" s="8">
        <f>_xlfn.XLOOKUP(G244,Preisliste!A:A,Preisliste!B:B,"nicht gefunden")</f>
        <v>350</v>
      </c>
      <c r="I244" s="9">
        <v>40</v>
      </c>
      <c r="J244" s="7">
        <f>D244</f>
        <v>24</v>
      </c>
      <c r="K244" s="9">
        <f>I244*J244</f>
        <v>960</v>
      </c>
      <c r="L244" s="10">
        <f>(K244/1000)*H244</f>
        <v>336</v>
      </c>
      <c r="M244" s="21"/>
      <c r="N244" s="79"/>
    </row>
    <row r="245" spans="1:14">
      <c r="A245" s="7" t="s">
        <v>95</v>
      </c>
      <c r="B245" s="8">
        <f>_xlfn.XLOOKUP(A245,Preisliste!A:A,Preisliste!B:B,"nicht gefunden")</f>
        <v>1200</v>
      </c>
      <c r="C245" s="7">
        <v>30</v>
      </c>
      <c r="D245" s="7">
        <f>D243</f>
        <v>24</v>
      </c>
      <c r="E245" s="9">
        <f>D245*C245</f>
        <v>720</v>
      </c>
      <c r="F245" s="10">
        <f>(E245/1000)*B245</f>
        <v>864</v>
      </c>
      <c r="G245" s="7"/>
      <c r="H245" s="7"/>
      <c r="I245" s="9"/>
      <c r="J245" s="7"/>
      <c r="K245" s="9"/>
      <c r="L245" s="7"/>
      <c r="M245" s="21"/>
      <c r="N245" s="79"/>
    </row>
    <row r="246" spans="1:14">
      <c r="A246" s="12" t="s">
        <v>5</v>
      </c>
      <c r="B246" s="12" t="s">
        <v>6</v>
      </c>
      <c r="C246" s="12" t="s">
        <v>7</v>
      </c>
      <c r="D246" s="12" t="s">
        <v>8</v>
      </c>
      <c r="E246" s="15" t="s">
        <v>9</v>
      </c>
      <c r="F246" s="12" t="s">
        <v>10</v>
      </c>
      <c r="G246" s="12" t="s">
        <v>11</v>
      </c>
      <c r="H246" s="12" t="s">
        <v>6</v>
      </c>
      <c r="I246" s="15" t="s">
        <v>12</v>
      </c>
      <c r="J246" s="12" t="s">
        <v>8</v>
      </c>
      <c r="K246" s="15" t="s">
        <v>13</v>
      </c>
      <c r="L246" s="12" t="s">
        <v>14</v>
      </c>
      <c r="M246" s="16" t="s">
        <v>15</v>
      </c>
      <c r="N246" s="79"/>
    </row>
    <row r="247" spans="1:14">
      <c r="A247" s="3" t="s">
        <v>113</v>
      </c>
      <c r="B247" s="4">
        <f>_xlfn.XLOOKUP(A247,Preisliste!A:A,Preisliste!B:B,"nicht gefunden")</f>
        <v>420</v>
      </c>
      <c r="C247" s="3">
        <v>250</v>
      </c>
      <c r="D247" s="3">
        <v>24</v>
      </c>
      <c r="E247" s="5">
        <f>D247*C247</f>
        <v>6000</v>
      </c>
      <c r="F247" s="6">
        <f>(E247/1000)*B247</f>
        <v>2520</v>
      </c>
      <c r="G247" s="3" t="s">
        <v>47</v>
      </c>
      <c r="H247" s="4">
        <f>_xlfn.XLOOKUP(G247,Preisliste!A:A,Preisliste!B:B,"nicht gefunden")</f>
        <v>800</v>
      </c>
      <c r="I247" s="5">
        <v>400</v>
      </c>
      <c r="J247" s="3">
        <f>D247</f>
        <v>24</v>
      </c>
      <c r="K247" s="5">
        <f>I247*J247</f>
        <v>9600</v>
      </c>
      <c r="L247" s="6">
        <f>(K247/1000)*H247</f>
        <v>7680</v>
      </c>
      <c r="M247" s="17">
        <f>L247-F247-F248-F249+L248</f>
        <v>4212</v>
      </c>
      <c r="N247" s="79"/>
    </row>
    <row r="248" spans="1:14">
      <c r="A248" s="3" t="s">
        <v>88</v>
      </c>
      <c r="B248" s="4">
        <f>_xlfn.XLOOKUP(A248,Preisliste!A:A,Preisliste!B:B,"nicht gefunden")</f>
        <v>350</v>
      </c>
      <c r="C248" s="3">
        <v>50</v>
      </c>
      <c r="D248" s="3">
        <f>D247</f>
        <v>24</v>
      </c>
      <c r="E248" s="5">
        <f>D248*C248</f>
        <v>1200</v>
      </c>
      <c r="F248" s="6">
        <f>(E248/1000)*B248</f>
        <v>420</v>
      </c>
      <c r="G248" s="3" t="s">
        <v>109</v>
      </c>
      <c r="H248" s="4">
        <f>_xlfn.XLOOKUP(G248,Preisliste!A:A,Preisliste!B:B,"nicht gefunden")</f>
        <v>350</v>
      </c>
      <c r="I248" s="5">
        <v>40</v>
      </c>
      <c r="J248" s="3">
        <f>D248</f>
        <v>24</v>
      </c>
      <c r="K248" s="5">
        <f>I248*J248</f>
        <v>960</v>
      </c>
      <c r="L248" s="6">
        <f>(K248/1000)*H248</f>
        <v>336</v>
      </c>
      <c r="M248" s="18"/>
      <c r="N248" s="79"/>
    </row>
    <row r="249" spans="1:14">
      <c r="A249" s="3" t="s">
        <v>95</v>
      </c>
      <c r="B249" s="4">
        <f>_xlfn.XLOOKUP(A249,Preisliste!A:A,Preisliste!B:B,"nicht gefunden")</f>
        <v>1200</v>
      </c>
      <c r="C249" s="3">
        <v>30</v>
      </c>
      <c r="D249" s="3">
        <f>D247</f>
        <v>24</v>
      </c>
      <c r="E249" s="5">
        <f>D249*C249</f>
        <v>720</v>
      </c>
      <c r="F249" s="6">
        <f>(E249/1000)*B249</f>
        <v>864</v>
      </c>
      <c r="G249" s="3"/>
      <c r="H249" s="3"/>
      <c r="I249" s="5"/>
      <c r="J249" s="3"/>
      <c r="K249" s="5"/>
      <c r="L249" s="3"/>
      <c r="M249" s="18"/>
      <c r="N249" s="79"/>
    </row>
    <row r="250" spans="1:14">
      <c r="A250" s="13" t="s">
        <v>5</v>
      </c>
      <c r="B250" s="13" t="s">
        <v>6</v>
      </c>
      <c r="C250" s="13" t="s">
        <v>7</v>
      </c>
      <c r="D250" s="13" t="s">
        <v>8</v>
      </c>
      <c r="E250" s="14" t="s">
        <v>9</v>
      </c>
      <c r="F250" s="13" t="s">
        <v>10</v>
      </c>
      <c r="G250" s="13" t="s">
        <v>11</v>
      </c>
      <c r="H250" s="13" t="s">
        <v>6</v>
      </c>
      <c r="I250" s="14" t="s">
        <v>12</v>
      </c>
      <c r="J250" s="13" t="s">
        <v>8</v>
      </c>
      <c r="K250" s="14" t="s">
        <v>13</v>
      </c>
      <c r="L250" s="13" t="s">
        <v>14</v>
      </c>
      <c r="M250" s="19" t="s">
        <v>15</v>
      </c>
      <c r="N250" s="79"/>
    </row>
    <row r="251" spans="1:14">
      <c r="A251" s="7" t="s">
        <v>30</v>
      </c>
      <c r="B251" s="8">
        <f>_xlfn.XLOOKUP(A251,Preisliste!A:A,Preisliste!B:B,"nicht gefunden")</f>
        <v>360</v>
      </c>
      <c r="C251" s="7">
        <v>250</v>
      </c>
      <c r="D251" s="7">
        <v>24</v>
      </c>
      <c r="E251" s="9">
        <f>D251*C251</f>
        <v>6000</v>
      </c>
      <c r="F251" s="10">
        <f>(E251/1000)*B251</f>
        <v>2160</v>
      </c>
      <c r="G251" s="7" t="s">
        <v>47</v>
      </c>
      <c r="H251" s="8">
        <f>_xlfn.XLOOKUP(G251,Preisliste!A:A,Preisliste!B:B,"nicht gefunden")</f>
        <v>800</v>
      </c>
      <c r="I251" s="9">
        <v>300</v>
      </c>
      <c r="J251" s="7">
        <f>D251</f>
        <v>24</v>
      </c>
      <c r="K251" s="9">
        <f>I251*J251</f>
        <v>7200</v>
      </c>
      <c r="L251" s="10">
        <f>(K251/1000)*H251</f>
        <v>5760</v>
      </c>
      <c r="M251" s="20">
        <f>L251-F251-F252-F253+L252</f>
        <v>2652</v>
      </c>
      <c r="N251" s="79"/>
    </row>
    <row r="252" spans="1:14">
      <c r="A252" s="7" t="s">
        <v>88</v>
      </c>
      <c r="B252" s="8">
        <f>_xlfn.XLOOKUP(A252,Preisliste!A:A,Preisliste!B:B,"nicht gefunden")</f>
        <v>350</v>
      </c>
      <c r="C252" s="7">
        <v>50</v>
      </c>
      <c r="D252" s="7">
        <f>D251</f>
        <v>24</v>
      </c>
      <c r="E252" s="9">
        <f>D252*C252</f>
        <v>1200</v>
      </c>
      <c r="F252" s="10">
        <f>(E252/1000)*B252</f>
        <v>420</v>
      </c>
      <c r="G252" s="7" t="s">
        <v>109</v>
      </c>
      <c r="H252" s="8">
        <f>_xlfn.XLOOKUP(G252,Preisliste!A:A,Preisliste!B:B,"nicht gefunden")</f>
        <v>350</v>
      </c>
      <c r="I252" s="9">
        <v>40</v>
      </c>
      <c r="J252" s="7">
        <f>D252</f>
        <v>24</v>
      </c>
      <c r="K252" s="9">
        <f>I252*J252</f>
        <v>960</v>
      </c>
      <c r="L252" s="10">
        <f>(K252/1000)*H252</f>
        <v>336</v>
      </c>
      <c r="M252" s="21"/>
      <c r="N252" s="79"/>
    </row>
    <row r="253" spans="1:14">
      <c r="A253" s="7" t="s">
        <v>95</v>
      </c>
      <c r="B253" s="8">
        <f>_xlfn.XLOOKUP(A253,Preisliste!A:A,Preisliste!B:B,"nicht gefunden")</f>
        <v>1200</v>
      </c>
      <c r="C253" s="7">
        <v>30</v>
      </c>
      <c r="D253" s="7">
        <f>D251</f>
        <v>24</v>
      </c>
      <c r="E253" s="9">
        <f>D253*C253</f>
        <v>720</v>
      </c>
      <c r="F253" s="10">
        <f>(E253/1000)*B253</f>
        <v>864</v>
      </c>
      <c r="G253" s="7"/>
      <c r="H253" s="7"/>
      <c r="I253" s="9"/>
      <c r="J253" s="7"/>
      <c r="K253" s="9"/>
      <c r="L253" s="7"/>
      <c r="M253" s="21"/>
      <c r="N253" s="79"/>
    </row>
    <row r="254" spans="1:14">
      <c r="A254" s="12" t="s">
        <v>5</v>
      </c>
      <c r="B254" s="12" t="s">
        <v>6</v>
      </c>
      <c r="C254" s="12" t="s">
        <v>7</v>
      </c>
      <c r="D254" s="12" t="s">
        <v>8</v>
      </c>
      <c r="E254" s="15" t="s">
        <v>9</v>
      </c>
      <c r="F254" s="12" t="s">
        <v>10</v>
      </c>
      <c r="G254" s="12" t="s">
        <v>11</v>
      </c>
      <c r="H254" s="12" t="s">
        <v>6</v>
      </c>
      <c r="I254" s="15" t="s">
        <v>12</v>
      </c>
      <c r="J254" s="12" t="s">
        <v>8</v>
      </c>
      <c r="K254" s="15" t="s">
        <v>13</v>
      </c>
      <c r="L254" s="12" t="s">
        <v>14</v>
      </c>
      <c r="M254" s="16" t="s">
        <v>15</v>
      </c>
      <c r="N254" s="79"/>
    </row>
    <row r="255" spans="1:14">
      <c r="A255" s="3" t="s">
        <v>114</v>
      </c>
      <c r="B255" s="4">
        <f>_xlfn.XLOOKUP(A255,Preisliste!A:A,Preisliste!B:B,"nicht gefunden")</f>
        <v>1150</v>
      </c>
      <c r="C255" s="3">
        <v>150</v>
      </c>
      <c r="D255" s="3">
        <v>24</v>
      </c>
      <c r="E255" s="5">
        <f>D255*C255</f>
        <v>3600</v>
      </c>
      <c r="F255" s="6">
        <f>(E255/1000)*B255</f>
        <v>4140</v>
      </c>
      <c r="G255" s="3" t="s">
        <v>66</v>
      </c>
      <c r="H255" s="4">
        <f>_xlfn.XLOOKUP(G255,Preisliste!A:A,Preisliste!B:B,"nicht gefunden")</f>
        <v>1000</v>
      </c>
      <c r="I255" s="5">
        <v>400</v>
      </c>
      <c r="J255" s="3">
        <f>D255</f>
        <v>24</v>
      </c>
      <c r="K255" s="5">
        <f>I255*J255</f>
        <v>9600</v>
      </c>
      <c r="L255" s="6">
        <f>(K255/1000)*H255</f>
        <v>9600</v>
      </c>
      <c r="M255" s="17">
        <f>L255-F255-F256-F257+L256</f>
        <v>4512</v>
      </c>
      <c r="N255" s="79"/>
    </row>
    <row r="256" spans="1:14">
      <c r="A256" s="3" t="s">
        <v>88</v>
      </c>
      <c r="B256" s="4">
        <f>_xlfn.XLOOKUP(A256,Preisliste!A:A,Preisliste!B:B,"nicht gefunden")</f>
        <v>350</v>
      </c>
      <c r="C256" s="3">
        <v>50</v>
      </c>
      <c r="D256" s="3">
        <f>D255</f>
        <v>24</v>
      </c>
      <c r="E256" s="5">
        <f>D256*C256</f>
        <v>1200</v>
      </c>
      <c r="F256" s="6">
        <f>(E256/1000)*B256</f>
        <v>420</v>
      </c>
      <c r="G256" s="3" t="s">
        <v>109</v>
      </c>
      <c r="H256" s="4">
        <f>_xlfn.XLOOKUP(G256,Preisliste!A:A,Preisliste!B:B,"nicht gefunden")</f>
        <v>350</v>
      </c>
      <c r="I256" s="5">
        <v>40</v>
      </c>
      <c r="J256" s="3">
        <f>D256</f>
        <v>24</v>
      </c>
      <c r="K256" s="5">
        <f>I256*J256</f>
        <v>960</v>
      </c>
      <c r="L256" s="6">
        <f>(K256/1000)*H256</f>
        <v>336</v>
      </c>
      <c r="M256" s="18"/>
      <c r="N256" s="79"/>
    </row>
    <row r="257" spans="1:14">
      <c r="A257" s="3" t="s">
        <v>95</v>
      </c>
      <c r="B257" s="4">
        <f>_xlfn.XLOOKUP(A257,Preisliste!A:A,Preisliste!B:B,"nicht gefunden")</f>
        <v>1200</v>
      </c>
      <c r="C257" s="3">
        <v>30</v>
      </c>
      <c r="D257" s="3">
        <f>D255</f>
        <v>24</v>
      </c>
      <c r="E257" s="5">
        <f>D257*C257</f>
        <v>720</v>
      </c>
      <c r="F257" s="6">
        <f>(E257/1000)*B257</f>
        <v>864</v>
      </c>
      <c r="G257" s="3"/>
      <c r="H257" s="3"/>
      <c r="I257" s="5"/>
      <c r="J257" s="3"/>
      <c r="K257" s="5"/>
      <c r="L257" s="3"/>
      <c r="M257" s="18"/>
      <c r="N257" s="79"/>
    </row>
    <row r="258" spans="1:14">
      <c r="A258" s="13" t="s">
        <v>5</v>
      </c>
      <c r="B258" s="13" t="s">
        <v>6</v>
      </c>
      <c r="C258" s="13" t="s">
        <v>7</v>
      </c>
      <c r="D258" s="13" t="s">
        <v>8</v>
      </c>
      <c r="E258" s="14" t="s">
        <v>9</v>
      </c>
      <c r="F258" s="13" t="s">
        <v>10</v>
      </c>
      <c r="G258" s="13" t="s">
        <v>11</v>
      </c>
      <c r="H258" s="13" t="s">
        <v>6</v>
      </c>
      <c r="I258" s="14" t="s">
        <v>12</v>
      </c>
      <c r="J258" s="13" t="s">
        <v>8</v>
      </c>
      <c r="K258" s="14" t="s">
        <v>13</v>
      </c>
      <c r="L258" s="13" t="s">
        <v>14</v>
      </c>
      <c r="M258" s="19" t="s">
        <v>15</v>
      </c>
      <c r="N258" s="79"/>
    </row>
    <row r="259" spans="1:14">
      <c r="A259" s="7" t="s">
        <v>42</v>
      </c>
      <c r="B259" s="8">
        <f>_xlfn.XLOOKUP(A259,Preisliste!A:A,Preisliste!B:B,"nicht gefunden")</f>
        <v>530</v>
      </c>
      <c r="C259" s="7">
        <v>250</v>
      </c>
      <c r="D259" s="7">
        <v>24</v>
      </c>
      <c r="E259" s="9">
        <f>D259*C259</f>
        <v>6000</v>
      </c>
      <c r="F259" s="10">
        <f>(E259/1000)*B259</f>
        <v>3180</v>
      </c>
      <c r="G259" s="7" t="s">
        <v>54</v>
      </c>
      <c r="H259" s="8">
        <f>_xlfn.XLOOKUP(G259,Preisliste!A:A,Preisliste!B:B,"nicht gefunden")</f>
        <v>570</v>
      </c>
      <c r="I259" s="9">
        <v>550</v>
      </c>
      <c r="J259" s="7">
        <f>D259</f>
        <v>24</v>
      </c>
      <c r="K259" s="9">
        <f>I259*J259</f>
        <v>13200</v>
      </c>
      <c r="L259" s="10">
        <f>(K259/1000)*H259</f>
        <v>7524</v>
      </c>
      <c r="M259" s="20">
        <f>L259-F259-F260-F261+L260</f>
        <v>3396</v>
      </c>
      <c r="N259" s="79"/>
    </row>
    <row r="260" spans="1:14">
      <c r="A260" s="7" t="s">
        <v>88</v>
      </c>
      <c r="B260" s="8">
        <f>_xlfn.XLOOKUP(A260,Preisliste!A:A,Preisliste!B:B,"nicht gefunden")</f>
        <v>350</v>
      </c>
      <c r="C260" s="7">
        <v>50</v>
      </c>
      <c r="D260" s="7">
        <f>D259</f>
        <v>24</v>
      </c>
      <c r="E260" s="9">
        <f>D260*C260</f>
        <v>1200</v>
      </c>
      <c r="F260" s="10">
        <f>(E260/1000)*B260</f>
        <v>420</v>
      </c>
      <c r="G260" s="7" t="s">
        <v>109</v>
      </c>
      <c r="H260" s="8">
        <f>_xlfn.XLOOKUP(G260,Preisliste!A:A,Preisliste!B:B,"nicht gefunden")</f>
        <v>350</v>
      </c>
      <c r="I260" s="9">
        <v>40</v>
      </c>
      <c r="J260" s="7">
        <f>D260</f>
        <v>24</v>
      </c>
      <c r="K260" s="9">
        <f>I260*J260</f>
        <v>960</v>
      </c>
      <c r="L260" s="10">
        <f>(K260/1000)*H260</f>
        <v>336</v>
      </c>
      <c r="M260" s="21"/>
      <c r="N260" s="79"/>
    </row>
    <row r="261" spans="1:14">
      <c r="A261" s="7" t="s">
        <v>95</v>
      </c>
      <c r="B261" s="8">
        <f>_xlfn.XLOOKUP(A261,Preisliste!A:A,Preisliste!B:B,"nicht gefunden")</f>
        <v>1200</v>
      </c>
      <c r="C261" s="7">
        <v>30</v>
      </c>
      <c r="D261" s="7">
        <f>D259</f>
        <v>24</v>
      </c>
      <c r="E261" s="9">
        <f>D261*C261</f>
        <v>720</v>
      </c>
      <c r="F261" s="10">
        <f>(E261/1000)*B261</f>
        <v>864</v>
      </c>
      <c r="G261" s="7"/>
      <c r="H261" s="7"/>
      <c r="I261" s="9"/>
      <c r="J261" s="7"/>
      <c r="K261" s="9"/>
      <c r="L261" s="7"/>
      <c r="M261" s="21"/>
      <c r="N261" s="79"/>
    </row>
    <row r="262" spans="1:14">
      <c r="A262" s="12" t="s">
        <v>5</v>
      </c>
      <c r="B262" s="12" t="s">
        <v>6</v>
      </c>
      <c r="C262" s="12" t="s">
        <v>7</v>
      </c>
      <c r="D262" s="12" t="s">
        <v>8</v>
      </c>
      <c r="E262" s="15" t="s">
        <v>9</v>
      </c>
      <c r="F262" s="12" t="s">
        <v>10</v>
      </c>
      <c r="G262" s="12" t="s">
        <v>11</v>
      </c>
      <c r="H262" s="12" t="s">
        <v>6</v>
      </c>
      <c r="I262" s="15" t="s">
        <v>12</v>
      </c>
      <c r="J262" s="12" t="s">
        <v>8</v>
      </c>
      <c r="K262" s="15" t="s">
        <v>13</v>
      </c>
      <c r="L262" s="12" t="s">
        <v>14</v>
      </c>
      <c r="M262" s="16" t="s">
        <v>15</v>
      </c>
      <c r="N262" s="79"/>
    </row>
    <row r="263" spans="1:14">
      <c r="A263" s="3" t="s">
        <v>115</v>
      </c>
      <c r="B263" s="4">
        <f>_xlfn.XLOOKUP(A263,Preisliste!A:A,Preisliste!B:B,"nicht gefunden")</f>
        <v>450</v>
      </c>
      <c r="C263" s="3">
        <v>250</v>
      </c>
      <c r="D263" s="3">
        <v>24</v>
      </c>
      <c r="E263" s="5">
        <f>D263*C263</f>
        <v>6000</v>
      </c>
      <c r="F263" s="6">
        <f>(E263/1000)*B263</f>
        <v>2700</v>
      </c>
      <c r="G263" s="3" t="s">
        <v>70</v>
      </c>
      <c r="H263" s="4">
        <f>_xlfn.XLOOKUP(G263,Preisliste!A:A,Preisliste!B:B,"nicht gefunden")</f>
        <v>660</v>
      </c>
      <c r="I263" s="5">
        <v>400</v>
      </c>
      <c r="J263" s="3">
        <f>D263</f>
        <v>24</v>
      </c>
      <c r="K263" s="5">
        <f>I263*J263</f>
        <v>9600</v>
      </c>
      <c r="L263" s="6">
        <f>(K263/1000)*H263</f>
        <v>6336</v>
      </c>
      <c r="M263" s="17">
        <f>L263-F263-F264-F265+L264</f>
        <v>2688</v>
      </c>
      <c r="N263" s="79"/>
    </row>
    <row r="264" spans="1:14">
      <c r="A264" s="3" t="s">
        <v>88</v>
      </c>
      <c r="B264" s="4">
        <f>_xlfn.XLOOKUP(A264,Preisliste!A:A,Preisliste!B:B,"nicht gefunden")</f>
        <v>350</v>
      </c>
      <c r="C264" s="3">
        <v>50</v>
      </c>
      <c r="D264" s="3">
        <f>D263</f>
        <v>24</v>
      </c>
      <c r="E264" s="5">
        <f>D264*C264</f>
        <v>1200</v>
      </c>
      <c r="F264" s="6">
        <f>(E264/1000)*B264</f>
        <v>420</v>
      </c>
      <c r="G264" s="3" t="s">
        <v>109</v>
      </c>
      <c r="H264" s="4">
        <f>_xlfn.XLOOKUP(G264,Preisliste!A:A,Preisliste!B:B,"nicht gefunden")</f>
        <v>350</v>
      </c>
      <c r="I264" s="5">
        <v>40</v>
      </c>
      <c r="J264" s="3">
        <f>D264</f>
        <v>24</v>
      </c>
      <c r="K264" s="5">
        <f>I264*J264</f>
        <v>960</v>
      </c>
      <c r="L264" s="6">
        <f>(K264/1000)*H264</f>
        <v>336</v>
      </c>
      <c r="M264" s="18"/>
      <c r="N264" s="79"/>
    </row>
    <row r="265" spans="1:14">
      <c r="A265" s="3" t="s">
        <v>95</v>
      </c>
      <c r="B265" s="4">
        <f>_xlfn.XLOOKUP(A265,Preisliste!A:A,Preisliste!B:B,"nicht gefunden")</f>
        <v>1200</v>
      </c>
      <c r="C265" s="3">
        <v>30</v>
      </c>
      <c r="D265" s="3">
        <f>D263</f>
        <v>24</v>
      </c>
      <c r="E265" s="5">
        <f>D265*C265</f>
        <v>720</v>
      </c>
      <c r="F265" s="6">
        <f>(E265/1000)*B265</f>
        <v>864</v>
      </c>
      <c r="G265" s="3"/>
      <c r="H265" s="3"/>
      <c r="I265" s="5"/>
      <c r="J265" s="3"/>
      <c r="K265" s="5"/>
      <c r="L265" s="3"/>
      <c r="M265" s="18"/>
      <c r="N265" s="91"/>
    </row>
    <row r="267" spans="1:14">
      <c r="A267" s="71" t="s">
        <v>116</v>
      </c>
      <c r="B267" s="72"/>
      <c r="C267" s="72"/>
      <c r="D267" s="72"/>
      <c r="E267" s="72"/>
      <c r="F267" s="72"/>
      <c r="G267" s="72"/>
      <c r="H267" s="72"/>
      <c r="I267" s="72"/>
      <c r="J267" s="72"/>
      <c r="K267" s="73"/>
      <c r="L267" s="11" t="s">
        <v>1</v>
      </c>
      <c r="M267" s="74">
        <v>95000</v>
      </c>
      <c r="N267" s="75"/>
    </row>
    <row r="268" spans="1:14">
      <c r="A268" s="76" t="s">
        <v>2</v>
      </c>
      <c r="B268" s="76"/>
      <c r="C268" s="76"/>
      <c r="D268" s="76"/>
      <c r="E268" s="76"/>
      <c r="F268" s="76"/>
      <c r="G268" s="76" t="s">
        <v>3</v>
      </c>
      <c r="H268" s="76"/>
      <c r="I268" s="76"/>
      <c r="J268" s="76"/>
      <c r="K268" s="76"/>
      <c r="L268" s="76"/>
      <c r="M268" s="71" t="s">
        <v>4</v>
      </c>
      <c r="N268" s="77"/>
    </row>
    <row r="269" spans="1:14">
      <c r="A269" s="12" t="s">
        <v>5</v>
      </c>
      <c r="B269" s="12" t="s">
        <v>6</v>
      </c>
      <c r="C269" s="12" t="s">
        <v>7</v>
      </c>
      <c r="D269" s="12" t="s">
        <v>8</v>
      </c>
      <c r="E269" s="12" t="s">
        <v>9</v>
      </c>
      <c r="F269" s="12" t="s">
        <v>10</v>
      </c>
      <c r="G269" s="12" t="s">
        <v>11</v>
      </c>
      <c r="H269" s="12" t="s">
        <v>6</v>
      </c>
      <c r="I269" s="12" t="s">
        <v>12</v>
      </c>
      <c r="J269" s="12" t="s">
        <v>8</v>
      </c>
      <c r="K269" s="12" t="s">
        <v>13</v>
      </c>
      <c r="L269" s="12" t="s">
        <v>14</v>
      </c>
      <c r="M269" s="16" t="s">
        <v>15</v>
      </c>
      <c r="N269" s="78">
        <f>M270+M274</f>
        <v>23196</v>
      </c>
    </row>
    <row r="270" spans="1:14">
      <c r="A270" s="3" t="s">
        <v>117</v>
      </c>
      <c r="B270" s="4">
        <f>_xlfn.XLOOKUP(A270,Preisliste!A:A,Preisliste!B:B,"nicht gefunden")</f>
        <v>220</v>
      </c>
      <c r="C270" s="3">
        <v>800</v>
      </c>
      <c r="D270" s="3">
        <v>24</v>
      </c>
      <c r="E270" s="5">
        <f>D270*C270</f>
        <v>19200</v>
      </c>
      <c r="F270" s="6">
        <f>(E270/1000)*B270</f>
        <v>4224</v>
      </c>
      <c r="G270" s="3" t="s">
        <v>118</v>
      </c>
      <c r="H270" s="4">
        <f>_xlfn.XLOOKUP(G270,Preisliste!A:A,Preisliste!B:B,"nicht gefunden")</f>
        <v>1200</v>
      </c>
      <c r="I270" s="5">
        <v>700</v>
      </c>
      <c r="J270" s="3">
        <f>D270</f>
        <v>24</v>
      </c>
      <c r="K270" s="5">
        <f>I270*J270</f>
        <v>16800</v>
      </c>
      <c r="L270" s="6">
        <f>(K270/1000)*H270</f>
        <v>20160</v>
      </c>
      <c r="M270" s="17">
        <f>L270-F270-F271-F272</f>
        <v>15246</v>
      </c>
      <c r="N270" s="94"/>
    </row>
    <row r="271" spans="1:14">
      <c r="A271" s="3" t="s">
        <v>88</v>
      </c>
      <c r="B271" s="4">
        <f>_xlfn.XLOOKUP(A271,Preisliste!A:A,Preisliste!B:B,"nicht gefunden")</f>
        <v>350</v>
      </c>
      <c r="C271" s="3">
        <v>25</v>
      </c>
      <c r="D271" s="3">
        <f>D270</f>
        <v>24</v>
      </c>
      <c r="E271" s="5">
        <f>D271*C271</f>
        <v>600</v>
      </c>
      <c r="F271" s="6">
        <f>(E271/1000)*B271</f>
        <v>210</v>
      </c>
      <c r="G271" s="3"/>
      <c r="H271" s="4"/>
      <c r="I271" s="5"/>
      <c r="J271" s="3"/>
      <c r="K271" s="5"/>
      <c r="L271" s="6"/>
      <c r="M271" s="18"/>
      <c r="N271" s="94"/>
    </row>
    <row r="272" spans="1:14">
      <c r="A272" s="3" t="s">
        <v>86</v>
      </c>
      <c r="B272" s="4">
        <f>_xlfn.XLOOKUP(A272,Preisliste!A:A,Preisliste!B:B,"nicht gefunden")</f>
        <v>40</v>
      </c>
      <c r="C272" s="3">
        <v>500</v>
      </c>
      <c r="D272" s="3">
        <f>D270</f>
        <v>24</v>
      </c>
      <c r="E272" s="5">
        <f>D272*C272</f>
        <v>12000</v>
      </c>
      <c r="F272" s="6">
        <f>(E272/1000)*B272</f>
        <v>480</v>
      </c>
      <c r="G272" s="3"/>
      <c r="H272" s="3"/>
      <c r="I272" s="5"/>
      <c r="J272" s="3"/>
      <c r="K272" s="5"/>
      <c r="L272" s="3"/>
      <c r="M272" s="18"/>
      <c r="N272" s="94"/>
    </row>
    <row r="273" spans="1:14">
      <c r="A273" s="13" t="s">
        <v>5</v>
      </c>
      <c r="B273" s="13" t="s">
        <v>6</v>
      </c>
      <c r="C273" s="13" t="s">
        <v>7</v>
      </c>
      <c r="D273" s="13" t="s">
        <v>8</v>
      </c>
      <c r="E273" s="13" t="s">
        <v>9</v>
      </c>
      <c r="F273" s="13" t="s">
        <v>10</v>
      </c>
      <c r="G273" s="13" t="s">
        <v>11</v>
      </c>
      <c r="H273" s="13" t="s">
        <v>6</v>
      </c>
      <c r="I273" s="13" t="s">
        <v>12</v>
      </c>
      <c r="J273" s="13" t="s">
        <v>8</v>
      </c>
      <c r="K273" s="13" t="s">
        <v>13</v>
      </c>
      <c r="L273" s="13" t="s">
        <v>14</v>
      </c>
      <c r="M273" s="19" t="s">
        <v>15</v>
      </c>
      <c r="N273" s="94"/>
    </row>
    <row r="274" spans="1:14">
      <c r="A274" s="7" t="s">
        <v>87</v>
      </c>
      <c r="B274" s="8">
        <f>_xlfn.XLOOKUP(A274,Preisliste!A:A,Preisliste!B:B,"nicht gefunden")</f>
        <v>1500</v>
      </c>
      <c r="C274" s="7">
        <v>400</v>
      </c>
      <c r="D274" s="7">
        <v>24</v>
      </c>
      <c r="E274" s="9">
        <f>D274*C274</f>
        <v>9600</v>
      </c>
      <c r="F274" s="10">
        <f>(E274/1000)*B274</f>
        <v>14400</v>
      </c>
      <c r="G274" s="7" t="s">
        <v>118</v>
      </c>
      <c r="H274" s="8">
        <f>_xlfn.XLOOKUP(G274,Preisliste!A:A,Preisliste!B:B,"nicht gefunden")</f>
        <v>1200</v>
      </c>
      <c r="I274" s="9">
        <v>800</v>
      </c>
      <c r="J274" s="7">
        <f>D274</f>
        <v>24</v>
      </c>
      <c r="K274" s="9">
        <f>I274*J274</f>
        <v>19200</v>
      </c>
      <c r="L274" s="10">
        <f>(K274/1000)*H274</f>
        <v>23040</v>
      </c>
      <c r="M274" s="20">
        <f>L274-F274-F275-F276</f>
        <v>7950</v>
      </c>
      <c r="N274" s="94"/>
    </row>
    <row r="275" spans="1:14">
      <c r="A275" s="7" t="s">
        <v>88</v>
      </c>
      <c r="B275" s="8">
        <f>_xlfn.XLOOKUP(A275,Preisliste!A:A,Preisliste!B:B,"nicht gefunden")</f>
        <v>350</v>
      </c>
      <c r="C275" s="7">
        <v>25</v>
      </c>
      <c r="D275" s="7">
        <f>D274</f>
        <v>24</v>
      </c>
      <c r="E275" s="9">
        <f>D275*C275</f>
        <v>600</v>
      </c>
      <c r="F275" s="10">
        <f>(E275/1000)*B275</f>
        <v>210</v>
      </c>
      <c r="G275" s="7"/>
      <c r="H275" s="8"/>
      <c r="I275" s="9"/>
      <c r="J275" s="7"/>
      <c r="K275" s="9"/>
      <c r="L275" s="10"/>
      <c r="M275" s="21"/>
      <c r="N275" s="94"/>
    </row>
    <row r="276" spans="1:14">
      <c r="A276" s="7" t="s">
        <v>89</v>
      </c>
      <c r="B276" s="8">
        <f>_xlfn.XLOOKUP(A276,Preisliste!A:A,Preisliste!B:B,"nicht gefunden")</f>
        <v>40</v>
      </c>
      <c r="C276" s="7">
        <v>500</v>
      </c>
      <c r="D276" s="7">
        <f>D274</f>
        <v>24</v>
      </c>
      <c r="E276" s="9">
        <f>D276*C276</f>
        <v>12000</v>
      </c>
      <c r="F276" s="10">
        <f>(E276/1000)*B276</f>
        <v>480</v>
      </c>
      <c r="G276" s="7"/>
      <c r="H276" s="7"/>
      <c r="I276" s="9"/>
      <c r="J276" s="7"/>
      <c r="K276" s="9"/>
      <c r="L276" s="7"/>
      <c r="M276" s="21"/>
      <c r="N276" s="95"/>
    </row>
    <row r="278" spans="1:14">
      <c r="A278" s="71" t="s">
        <v>119</v>
      </c>
      <c r="B278" s="72"/>
      <c r="C278" s="72"/>
      <c r="D278" s="72"/>
      <c r="E278" s="72"/>
      <c r="F278" s="72"/>
      <c r="G278" s="72"/>
      <c r="H278" s="72"/>
      <c r="I278" s="72"/>
      <c r="J278" s="72"/>
      <c r="K278" s="73"/>
      <c r="L278" s="11" t="s">
        <v>1</v>
      </c>
      <c r="M278" s="74">
        <v>70000</v>
      </c>
      <c r="N278" s="75"/>
    </row>
    <row r="279" spans="1:14">
      <c r="A279" s="76" t="s">
        <v>2</v>
      </c>
      <c r="B279" s="76"/>
      <c r="C279" s="76"/>
      <c r="D279" s="76"/>
      <c r="E279" s="76"/>
      <c r="F279" s="76"/>
      <c r="G279" s="76" t="s">
        <v>3</v>
      </c>
      <c r="H279" s="76"/>
      <c r="I279" s="76"/>
      <c r="J279" s="76"/>
      <c r="K279" s="76"/>
      <c r="L279" s="76"/>
      <c r="M279" s="71" t="s">
        <v>4</v>
      </c>
      <c r="N279" s="77"/>
    </row>
    <row r="280" spans="1:14">
      <c r="A280" s="12" t="s">
        <v>5</v>
      </c>
      <c r="B280" s="12" t="s">
        <v>6</v>
      </c>
      <c r="C280" s="12" t="s">
        <v>7</v>
      </c>
      <c r="D280" s="12" t="s">
        <v>8</v>
      </c>
      <c r="E280" s="15" t="s">
        <v>9</v>
      </c>
      <c r="F280" s="12" t="s">
        <v>10</v>
      </c>
      <c r="G280" s="12" t="s">
        <v>11</v>
      </c>
      <c r="H280" s="12" t="s">
        <v>6</v>
      </c>
      <c r="I280" s="15" t="s">
        <v>12</v>
      </c>
      <c r="J280" s="12" t="s">
        <v>8</v>
      </c>
      <c r="K280" s="15" t="s">
        <v>13</v>
      </c>
      <c r="L280" s="12" t="s">
        <v>14</v>
      </c>
      <c r="M280" s="16" t="s">
        <v>15</v>
      </c>
      <c r="N280" s="96">
        <f>M281</f>
        <v>24480</v>
      </c>
    </row>
    <row r="281" spans="1:14">
      <c r="A281" s="3" t="s">
        <v>120</v>
      </c>
      <c r="B281" s="4">
        <f>_xlfn.XLOOKUP(A281,Preisliste!A:A,Preisliste!B:B,"nicht gefunden")</f>
        <v>50</v>
      </c>
      <c r="C281" s="3">
        <v>6000</v>
      </c>
      <c r="D281" s="3">
        <v>24</v>
      </c>
      <c r="E281" s="5">
        <f>D281*C281</f>
        <v>144000</v>
      </c>
      <c r="F281" s="6">
        <f>(E281/1000)*B281</f>
        <v>7200</v>
      </c>
      <c r="G281" s="3" t="s">
        <v>117</v>
      </c>
      <c r="H281" s="4">
        <f>_xlfn.XLOOKUP(G281,Preisliste!A:A,Preisliste!B:B,"nicht gefunden")</f>
        <v>220</v>
      </c>
      <c r="I281" s="5">
        <v>6000</v>
      </c>
      <c r="J281" s="3">
        <f>D281</f>
        <v>24</v>
      </c>
      <c r="K281" s="5">
        <f>I281*J281</f>
        <v>144000</v>
      </c>
      <c r="L281" s="6">
        <f>(K281/1000)*H281</f>
        <v>31680</v>
      </c>
      <c r="M281" s="17">
        <f>L281-F281-F282</f>
        <v>24480</v>
      </c>
      <c r="N281" s="94"/>
    </row>
    <row r="282" spans="1:14">
      <c r="A282" s="3" t="s">
        <v>20</v>
      </c>
      <c r="B282" s="4">
        <f>_xlfn.XLOOKUP(A282,Preisliste!A:A,Preisliste!B:B,"nicht gefunden")</f>
        <v>0</v>
      </c>
      <c r="C282" s="3">
        <v>2000</v>
      </c>
      <c r="D282" s="3">
        <f>D281</f>
        <v>24</v>
      </c>
      <c r="E282" s="5">
        <f>D282*C282</f>
        <v>48000</v>
      </c>
      <c r="F282" s="6">
        <f>(E282/1000)*B282</f>
        <v>0</v>
      </c>
      <c r="G282" s="3"/>
      <c r="H282" s="4"/>
      <c r="I282" s="5"/>
      <c r="J282" s="3"/>
      <c r="K282" s="5"/>
      <c r="L282" s="6"/>
      <c r="M282" s="18"/>
      <c r="N282" s="95"/>
    </row>
    <row r="284" spans="1:14">
      <c r="A284" s="71" t="s">
        <v>121</v>
      </c>
      <c r="B284" s="72"/>
      <c r="C284" s="72"/>
      <c r="D284" s="72"/>
      <c r="E284" s="72"/>
      <c r="F284" s="72"/>
      <c r="G284" s="72"/>
      <c r="H284" s="72"/>
      <c r="I284" s="72"/>
      <c r="J284" s="72"/>
      <c r="K284" s="73"/>
      <c r="L284" s="11" t="s">
        <v>1</v>
      </c>
      <c r="M284" s="74">
        <v>185000</v>
      </c>
      <c r="N284" s="75"/>
    </row>
    <row r="285" spans="1:14">
      <c r="A285" s="76" t="s">
        <v>2</v>
      </c>
      <c r="B285" s="76"/>
      <c r="C285" s="76"/>
      <c r="D285" s="76"/>
      <c r="E285" s="76"/>
      <c r="F285" s="76"/>
      <c r="G285" s="76" t="s">
        <v>3</v>
      </c>
      <c r="H285" s="76"/>
      <c r="I285" s="76"/>
      <c r="J285" s="76"/>
      <c r="K285" s="76"/>
      <c r="L285" s="76"/>
      <c r="M285" s="71" t="s">
        <v>4</v>
      </c>
      <c r="N285" s="77"/>
    </row>
    <row r="286" spans="1:14">
      <c r="A286" s="12" t="s">
        <v>5</v>
      </c>
      <c r="B286" s="12" t="s">
        <v>6</v>
      </c>
      <c r="C286" s="12" t="s">
        <v>7</v>
      </c>
      <c r="D286" s="12" t="s">
        <v>8</v>
      </c>
      <c r="E286" s="12" t="s">
        <v>9</v>
      </c>
      <c r="F286" s="12" t="s">
        <v>10</v>
      </c>
      <c r="G286" s="12" t="s">
        <v>11</v>
      </c>
      <c r="H286" s="12" t="s">
        <v>6</v>
      </c>
      <c r="I286" s="12" t="s">
        <v>12</v>
      </c>
      <c r="J286" s="12" t="s">
        <v>8</v>
      </c>
      <c r="K286" s="12" t="s">
        <v>13</v>
      </c>
      <c r="L286" s="12" t="s">
        <v>14</v>
      </c>
      <c r="M286" s="16" t="s">
        <v>15</v>
      </c>
      <c r="N286" s="78">
        <f>M287+M289+M294+M297+M300+M303+M310+M314+M318+M323+M326+M329+M332+M335+M340+M345+M350+M356+M360+M363+M367+M370+M375+M379+M382+M385+M390+M393+M398+M403+M407+M410+M413+M416+M419</f>
        <v>102325.68000000001</v>
      </c>
    </row>
    <row r="287" spans="1:14">
      <c r="A287" s="3" t="s">
        <v>68</v>
      </c>
      <c r="B287" s="4">
        <f>_xlfn.XLOOKUP(A287,Preisliste!A:A,Preisliste!B:B,"nicht gefunden")</f>
        <v>610</v>
      </c>
      <c r="C287" s="3">
        <v>200</v>
      </c>
      <c r="D287" s="3">
        <v>24</v>
      </c>
      <c r="E287" s="5">
        <f>D287*C287</f>
        <v>4800</v>
      </c>
      <c r="F287" s="6">
        <f>(E287/1000)*B287</f>
        <v>2928</v>
      </c>
      <c r="G287" s="3" t="s">
        <v>122</v>
      </c>
      <c r="H287" s="4">
        <f>_xlfn.XLOOKUP(G287,Preisliste!A:A,Preisliste!B:B,"nicht gefunden")</f>
        <v>750</v>
      </c>
      <c r="I287" s="5">
        <v>300</v>
      </c>
      <c r="J287" s="3">
        <f>D287</f>
        <v>24</v>
      </c>
      <c r="K287" s="5">
        <f>I287*J287</f>
        <v>7200</v>
      </c>
      <c r="L287" s="6">
        <f>(K287/1000)*H287</f>
        <v>5400</v>
      </c>
      <c r="M287" s="17">
        <f>L287-F287</f>
        <v>2472</v>
      </c>
      <c r="N287" s="94"/>
    </row>
    <row r="288" spans="1:14">
      <c r="A288" s="13" t="s">
        <v>5</v>
      </c>
      <c r="B288" s="13" t="s">
        <v>6</v>
      </c>
      <c r="C288" s="13" t="s">
        <v>7</v>
      </c>
      <c r="D288" s="13" t="s">
        <v>8</v>
      </c>
      <c r="E288" s="13" t="s">
        <v>9</v>
      </c>
      <c r="F288" s="13" t="s">
        <v>10</v>
      </c>
      <c r="G288" s="13" t="s">
        <v>11</v>
      </c>
      <c r="H288" s="13" t="s">
        <v>6</v>
      </c>
      <c r="I288" s="13" t="s">
        <v>12</v>
      </c>
      <c r="J288" s="13" t="s">
        <v>8</v>
      </c>
      <c r="K288" s="13" t="s">
        <v>13</v>
      </c>
      <c r="L288" s="13" t="s">
        <v>14</v>
      </c>
      <c r="M288" s="19" t="s">
        <v>15</v>
      </c>
      <c r="N288" s="94"/>
    </row>
    <row r="289" spans="1:14">
      <c r="A289" s="7" t="s">
        <v>123</v>
      </c>
      <c r="B289" s="8">
        <f>_xlfn.XLOOKUP(A289,Preisliste!A:A,Preisliste!B:B,"nicht gefunden")</f>
        <v>760</v>
      </c>
      <c r="C289" s="7">
        <v>300</v>
      </c>
      <c r="D289" s="7">
        <v>24</v>
      </c>
      <c r="E289" s="9">
        <f>D289*C289</f>
        <v>7200</v>
      </c>
      <c r="F289" s="10">
        <f>(E289/1000)*B289</f>
        <v>5472</v>
      </c>
      <c r="G289" s="7" t="s">
        <v>124</v>
      </c>
      <c r="H289" s="8">
        <f>_xlfn.XLOOKUP(G289,Preisliste!A:A,Preisliste!B:B,"nicht gefunden")</f>
        <v>590</v>
      </c>
      <c r="I289" s="9">
        <v>600</v>
      </c>
      <c r="J289" s="7">
        <f>D289</f>
        <v>24</v>
      </c>
      <c r="K289" s="9">
        <f>I289*J289</f>
        <v>14400</v>
      </c>
      <c r="L289" s="10">
        <f>(K289/1000)*H289</f>
        <v>8496</v>
      </c>
      <c r="M289" s="20">
        <f>L289-F289-F290-F291-F292</f>
        <v>2239.1999999999998</v>
      </c>
      <c r="N289" s="94"/>
    </row>
    <row r="290" spans="1:14">
      <c r="A290" s="7" t="s">
        <v>125</v>
      </c>
      <c r="B290" s="8">
        <f>_xlfn.XLOOKUP(A290,Preisliste!A:A,Preisliste!B:B,"nicht gefunden")</f>
        <v>520</v>
      </c>
      <c r="C290" s="7">
        <v>30</v>
      </c>
      <c r="D290" s="7">
        <f>D289</f>
        <v>24</v>
      </c>
      <c r="E290" s="9">
        <f>D290*C290</f>
        <v>720</v>
      </c>
      <c r="F290" s="10">
        <f>(E290/1000)*B290</f>
        <v>374.4</v>
      </c>
      <c r="G290" s="7"/>
      <c r="H290" s="8"/>
      <c r="I290" s="9"/>
      <c r="J290" s="7"/>
      <c r="K290" s="9"/>
      <c r="L290" s="10"/>
      <c r="M290" s="21"/>
      <c r="N290" s="94"/>
    </row>
    <row r="291" spans="1:14">
      <c r="A291" s="7" t="s">
        <v>62</v>
      </c>
      <c r="B291" s="8">
        <f>_xlfn.XLOOKUP(A291,Preisliste!A:A,Preisliste!B:B,"nicht gefunden")</f>
        <v>550</v>
      </c>
      <c r="C291" s="7">
        <v>30</v>
      </c>
      <c r="D291" s="7">
        <f>D289</f>
        <v>24</v>
      </c>
      <c r="E291" s="9">
        <f>D291*C291</f>
        <v>720</v>
      </c>
      <c r="F291" s="10">
        <f>(E291/1000)*B291</f>
        <v>396</v>
      </c>
      <c r="G291" s="7"/>
      <c r="H291" s="7"/>
      <c r="I291" s="9"/>
      <c r="J291" s="7"/>
      <c r="K291" s="9"/>
      <c r="L291" s="7"/>
      <c r="M291" s="21"/>
      <c r="N291" s="94"/>
    </row>
    <row r="292" spans="1:14">
      <c r="A292" s="7" t="s">
        <v>126</v>
      </c>
      <c r="B292" s="8">
        <f>_xlfn.XLOOKUP(A292,Preisliste!A:A,Preisliste!B:B,"nicht gefunden")</f>
        <v>120</v>
      </c>
      <c r="C292" s="7">
        <v>5</v>
      </c>
      <c r="D292" s="7">
        <v>24</v>
      </c>
      <c r="E292" s="9">
        <f>D292*C292</f>
        <v>120</v>
      </c>
      <c r="F292" s="10">
        <f>(E292/1000)*B292</f>
        <v>14.399999999999999</v>
      </c>
      <c r="G292" s="7"/>
      <c r="H292" s="7"/>
      <c r="I292" s="9"/>
      <c r="J292" s="7"/>
      <c r="K292" s="9"/>
      <c r="L292" s="7"/>
      <c r="M292" s="21"/>
      <c r="N292" s="94"/>
    </row>
    <row r="293" spans="1:14">
      <c r="A293" s="12" t="s">
        <v>5</v>
      </c>
      <c r="B293" s="12" t="s">
        <v>6</v>
      </c>
      <c r="C293" s="12" t="s">
        <v>7</v>
      </c>
      <c r="D293" s="12" t="s">
        <v>8</v>
      </c>
      <c r="E293" s="15" t="s">
        <v>9</v>
      </c>
      <c r="F293" s="12" t="s">
        <v>10</v>
      </c>
      <c r="G293" s="12" t="s">
        <v>11</v>
      </c>
      <c r="H293" s="12" t="s">
        <v>6</v>
      </c>
      <c r="I293" s="15" t="s">
        <v>12</v>
      </c>
      <c r="J293" s="12" t="s">
        <v>8</v>
      </c>
      <c r="K293" s="15" t="s">
        <v>13</v>
      </c>
      <c r="L293" s="12" t="s">
        <v>14</v>
      </c>
      <c r="M293" s="16" t="s">
        <v>15</v>
      </c>
      <c r="N293" s="94"/>
    </row>
    <row r="294" spans="1:14">
      <c r="A294" s="3" t="s">
        <v>123</v>
      </c>
      <c r="B294" s="4">
        <f>_xlfn.XLOOKUP(A294,Preisliste!A:A,Preisliste!B:B,"nicht gefunden")</f>
        <v>760</v>
      </c>
      <c r="C294" s="3">
        <v>200</v>
      </c>
      <c r="D294" s="3">
        <v>24</v>
      </c>
      <c r="E294" s="5">
        <f>D294*C294</f>
        <v>4800</v>
      </c>
      <c r="F294" s="6">
        <f>(E294/1000)*B294</f>
        <v>3648</v>
      </c>
      <c r="G294" s="3" t="s">
        <v>127</v>
      </c>
      <c r="H294" s="4">
        <f>_xlfn.XLOOKUP(G294,Preisliste!A:A,Preisliste!B:B,"nicht gefunden")</f>
        <v>1130</v>
      </c>
      <c r="I294" s="5">
        <v>250</v>
      </c>
      <c r="J294" s="3">
        <f>D294</f>
        <v>24</v>
      </c>
      <c r="K294" s="5">
        <f>I294*J294</f>
        <v>6000</v>
      </c>
      <c r="L294" s="6">
        <f>(K294/1000)*H294</f>
        <v>6780</v>
      </c>
      <c r="M294" s="17">
        <f>L294-F294-F295</f>
        <v>2678.4</v>
      </c>
      <c r="N294" s="94"/>
    </row>
    <row r="295" spans="1:14">
      <c r="A295" s="3" t="s">
        <v>128</v>
      </c>
      <c r="B295" s="4">
        <f>_xlfn.XLOOKUP(A295,Preisliste!A:A,Preisliste!B:B,"nicht gefunden")</f>
        <v>3150</v>
      </c>
      <c r="C295" s="3">
        <v>6</v>
      </c>
      <c r="D295" s="3">
        <f>D294</f>
        <v>24</v>
      </c>
      <c r="E295" s="5">
        <f>D295*C295</f>
        <v>144</v>
      </c>
      <c r="F295" s="6">
        <f>(E295/1000)*B295</f>
        <v>453.59999999999997</v>
      </c>
      <c r="G295" s="3"/>
      <c r="H295" s="4"/>
      <c r="I295" s="5"/>
      <c r="J295" s="3"/>
      <c r="K295" s="5"/>
      <c r="L295" s="6"/>
      <c r="M295" s="18"/>
      <c r="N295" s="94"/>
    </row>
    <row r="296" spans="1:14">
      <c r="A296" s="13" t="s">
        <v>5</v>
      </c>
      <c r="B296" s="13" t="s">
        <v>6</v>
      </c>
      <c r="C296" s="13" t="s">
        <v>7</v>
      </c>
      <c r="D296" s="13" t="s">
        <v>8</v>
      </c>
      <c r="E296" s="14" t="s">
        <v>9</v>
      </c>
      <c r="F296" s="13" t="s">
        <v>10</v>
      </c>
      <c r="G296" s="13" t="s">
        <v>11</v>
      </c>
      <c r="H296" s="13" t="s">
        <v>6</v>
      </c>
      <c r="I296" s="14" t="s">
        <v>12</v>
      </c>
      <c r="J296" s="13" t="s">
        <v>8</v>
      </c>
      <c r="K296" s="14" t="s">
        <v>13</v>
      </c>
      <c r="L296" s="13" t="s">
        <v>14</v>
      </c>
      <c r="M296" s="19" t="s">
        <v>15</v>
      </c>
      <c r="N296" s="94"/>
    </row>
    <row r="297" spans="1:14">
      <c r="A297" s="7" t="s">
        <v>123</v>
      </c>
      <c r="B297" s="8">
        <f>_xlfn.XLOOKUP(A297,Preisliste!A:A,Preisliste!B:B,"nicht gefunden")</f>
        <v>760</v>
      </c>
      <c r="C297" s="7">
        <v>200</v>
      </c>
      <c r="D297" s="7">
        <v>24</v>
      </c>
      <c r="E297" s="9">
        <f>D297*C297</f>
        <v>4800</v>
      </c>
      <c r="F297" s="10">
        <f>(E297/1000)*B297</f>
        <v>3648</v>
      </c>
      <c r="G297" s="7" t="s">
        <v>129</v>
      </c>
      <c r="H297" s="8">
        <f>_xlfn.XLOOKUP(G297,Preisliste!A:A,Preisliste!B:B,"nicht gefunden")</f>
        <v>1300</v>
      </c>
      <c r="I297" s="9">
        <v>220</v>
      </c>
      <c r="J297" s="7">
        <f>D297</f>
        <v>24</v>
      </c>
      <c r="K297" s="9">
        <f>I297*J297</f>
        <v>5280</v>
      </c>
      <c r="L297" s="10">
        <f>(K297/1000)*H297</f>
        <v>6864</v>
      </c>
      <c r="M297" s="20">
        <f>L297-F297-F298</f>
        <v>3198.72</v>
      </c>
      <c r="N297" s="94"/>
    </row>
    <row r="298" spans="1:14">
      <c r="A298" s="7" t="s">
        <v>126</v>
      </c>
      <c r="B298" s="8">
        <f>_xlfn.XLOOKUP(A298,Preisliste!A:A,Preisliste!B:B,"nicht gefunden")</f>
        <v>120</v>
      </c>
      <c r="C298" s="7">
        <v>6</v>
      </c>
      <c r="D298" s="7">
        <f>D297</f>
        <v>24</v>
      </c>
      <c r="E298" s="9">
        <f>D298*C298</f>
        <v>144</v>
      </c>
      <c r="F298" s="10">
        <f>(E298/1000)*B298</f>
        <v>17.279999999999998</v>
      </c>
      <c r="G298" s="7"/>
      <c r="H298" s="8"/>
      <c r="I298" s="9"/>
      <c r="J298" s="7"/>
      <c r="K298" s="9"/>
      <c r="L298" s="10"/>
      <c r="M298" s="21"/>
      <c r="N298" s="94"/>
    </row>
    <row r="299" spans="1:14">
      <c r="A299" s="12" t="s">
        <v>5</v>
      </c>
      <c r="B299" s="12" t="s">
        <v>6</v>
      </c>
      <c r="C299" s="12" t="s">
        <v>7</v>
      </c>
      <c r="D299" s="12" t="s">
        <v>8</v>
      </c>
      <c r="E299" s="15" t="s">
        <v>9</v>
      </c>
      <c r="F299" s="12" t="s">
        <v>10</v>
      </c>
      <c r="G299" s="12" t="s">
        <v>11</v>
      </c>
      <c r="H299" s="12" t="s">
        <v>6</v>
      </c>
      <c r="I299" s="15" t="s">
        <v>12</v>
      </c>
      <c r="J299" s="12" t="s">
        <v>8</v>
      </c>
      <c r="K299" s="15" t="s">
        <v>13</v>
      </c>
      <c r="L299" s="12" t="s">
        <v>14</v>
      </c>
      <c r="M299" s="16" t="s">
        <v>15</v>
      </c>
      <c r="N299" s="94"/>
    </row>
    <row r="300" spans="1:14">
      <c r="A300" s="3" t="s">
        <v>130</v>
      </c>
      <c r="B300" s="4">
        <f>_xlfn.XLOOKUP(A300,Preisliste!A:A,Preisliste!B:B,"nicht gefunden")</f>
        <v>1100</v>
      </c>
      <c r="C300" s="3">
        <v>200</v>
      </c>
      <c r="D300" s="3">
        <v>24</v>
      </c>
      <c r="E300" s="5">
        <f>D300*C300</f>
        <v>4800</v>
      </c>
      <c r="F300" s="6">
        <f>(E300/1000)*B300</f>
        <v>5280</v>
      </c>
      <c r="G300" s="3" t="s">
        <v>131</v>
      </c>
      <c r="H300" s="4">
        <f>_xlfn.XLOOKUP(G300,Preisliste!A:A,Preisliste!B:B,"nicht gefunden")</f>
        <v>2660</v>
      </c>
      <c r="I300" s="5">
        <v>120</v>
      </c>
      <c r="J300" s="3">
        <f>D300</f>
        <v>24</v>
      </c>
      <c r="K300" s="5">
        <f>I300*J300</f>
        <v>2880</v>
      </c>
      <c r="L300" s="6">
        <f>(K300/1000)*H300</f>
        <v>7660.7999999999993</v>
      </c>
      <c r="M300" s="17">
        <f>L300-F300-F301</f>
        <v>2351.9999999999991</v>
      </c>
      <c r="N300" s="94"/>
    </row>
    <row r="301" spans="1:14">
      <c r="A301" s="3" t="s">
        <v>126</v>
      </c>
      <c r="B301" s="4">
        <f>_xlfn.XLOOKUP(A301,Preisliste!A:A,Preisliste!B:B,"nicht gefunden")</f>
        <v>120</v>
      </c>
      <c r="C301" s="3">
        <v>10</v>
      </c>
      <c r="D301" s="3">
        <f>D300</f>
        <v>24</v>
      </c>
      <c r="E301" s="5">
        <f>D301*C301</f>
        <v>240</v>
      </c>
      <c r="F301" s="6">
        <f>(E301/1000)*B301</f>
        <v>28.799999999999997</v>
      </c>
      <c r="G301" s="3"/>
      <c r="H301" s="4"/>
      <c r="I301" s="5"/>
      <c r="J301" s="3"/>
      <c r="K301" s="5"/>
      <c r="L301" s="6"/>
      <c r="M301" s="18"/>
      <c r="N301" s="94"/>
    </row>
    <row r="302" spans="1:14">
      <c r="A302" s="13" t="s">
        <v>5</v>
      </c>
      <c r="B302" s="13" t="s">
        <v>6</v>
      </c>
      <c r="C302" s="13" t="s">
        <v>7</v>
      </c>
      <c r="D302" s="13" t="s">
        <v>8</v>
      </c>
      <c r="E302" s="13" t="s">
        <v>9</v>
      </c>
      <c r="F302" s="13" t="s">
        <v>10</v>
      </c>
      <c r="G302" s="13" t="s">
        <v>11</v>
      </c>
      <c r="H302" s="13" t="s">
        <v>6</v>
      </c>
      <c r="I302" s="13" t="s">
        <v>12</v>
      </c>
      <c r="J302" s="13" t="s">
        <v>8</v>
      </c>
      <c r="K302" s="13" t="s">
        <v>13</v>
      </c>
      <c r="L302" s="13" t="s">
        <v>14</v>
      </c>
      <c r="M302" s="19" t="s">
        <v>15</v>
      </c>
      <c r="N302" s="94"/>
    </row>
    <row r="303" spans="1:14">
      <c r="A303" s="7" t="s">
        <v>132</v>
      </c>
      <c r="B303" s="8">
        <f>_xlfn.XLOOKUP(A303,Preisliste!A:A,Preisliste!B:B,"nicht gefunden")</f>
        <v>150</v>
      </c>
      <c r="C303" s="7">
        <v>60</v>
      </c>
      <c r="D303" s="7">
        <v>24</v>
      </c>
      <c r="E303" s="9">
        <f t="shared" ref="E303:E308" si="12">D303*C303</f>
        <v>1440</v>
      </c>
      <c r="F303" s="10">
        <f t="shared" ref="F303:F308" si="13">(E303/1000)*B303</f>
        <v>216</v>
      </c>
      <c r="G303" s="7" t="s">
        <v>133</v>
      </c>
      <c r="H303" s="8">
        <f>_xlfn.XLOOKUP(G303,Preisliste!A:A,Preisliste!B:B,"nicht gefunden")</f>
        <v>940</v>
      </c>
      <c r="I303" s="9">
        <v>170</v>
      </c>
      <c r="J303" s="7">
        <f>D303</f>
        <v>24</v>
      </c>
      <c r="K303" s="9">
        <f>I303*J303</f>
        <v>4080</v>
      </c>
      <c r="L303" s="10">
        <f>(K303/1000)*H303</f>
        <v>3835.2000000000003</v>
      </c>
      <c r="M303" s="20">
        <f>L303-F303-F304-F305-F306-F307-F308</f>
        <v>2244</v>
      </c>
      <c r="N303" s="94"/>
    </row>
    <row r="304" spans="1:14">
      <c r="A304" s="7" t="s">
        <v>134</v>
      </c>
      <c r="B304" s="8">
        <f>_xlfn.XLOOKUP(A304,Preisliste!A:A,Preisliste!B:B,"nicht gefunden")</f>
        <v>145</v>
      </c>
      <c r="C304" s="7">
        <v>60</v>
      </c>
      <c r="D304" s="7">
        <f>D303</f>
        <v>24</v>
      </c>
      <c r="E304" s="9">
        <f t="shared" si="12"/>
        <v>1440</v>
      </c>
      <c r="F304" s="10">
        <f t="shared" si="13"/>
        <v>208.79999999999998</v>
      </c>
      <c r="G304" s="7"/>
      <c r="H304" s="8"/>
      <c r="I304" s="9"/>
      <c r="J304" s="7"/>
      <c r="K304" s="9"/>
      <c r="L304" s="10"/>
      <c r="M304" s="21"/>
      <c r="N304" s="94"/>
    </row>
    <row r="305" spans="1:14">
      <c r="A305" s="7" t="s">
        <v>43</v>
      </c>
      <c r="B305" s="8">
        <f>_xlfn.XLOOKUP(A305,Preisliste!A:A,Preisliste!B:B,"nicht gefunden")</f>
        <v>255</v>
      </c>
      <c r="C305" s="7">
        <v>60</v>
      </c>
      <c r="D305" s="7">
        <f>D303</f>
        <v>24</v>
      </c>
      <c r="E305" s="9">
        <f t="shared" si="12"/>
        <v>1440</v>
      </c>
      <c r="F305" s="10">
        <f t="shared" si="13"/>
        <v>367.2</v>
      </c>
      <c r="G305" s="7"/>
      <c r="H305" s="7"/>
      <c r="I305" s="9"/>
      <c r="J305" s="7"/>
      <c r="K305" s="9"/>
      <c r="L305" s="7"/>
      <c r="M305" s="21"/>
      <c r="N305" s="94"/>
    </row>
    <row r="306" spans="1:14">
      <c r="A306" s="7" t="s">
        <v>125</v>
      </c>
      <c r="B306" s="8">
        <f>_xlfn.XLOOKUP(A306,Preisliste!A:A,Preisliste!B:B,"nicht gefunden")</f>
        <v>520</v>
      </c>
      <c r="C306" s="7">
        <v>30</v>
      </c>
      <c r="D306" s="7">
        <v>24</v>
      </c>
      <c r="E306" s="9">
        <f t="shared" si="12"/>
        <v>720</v>
      </c>
      <c r="F306" s="10">
        <f t="shared" si="13"/>
        <v>374.4</v>
      </c>
      <c r="G306" s="7"/>
      <c r="H306" s="7"/>
      <c r="I306" s="9"/>
      <c r="J306" s="7"/>
      <c r="K306" s="9"/>
      <c r="L306" s="7"/>
      <c r="M306" s="21"/>
      <c r="N306" s="94"/>
    </row>
    <row r="307" spans="1:14">
      <c r="A307" s="7" t="s">
        <v>62</v>
      </c>
      <c r="B307" s="8">
        <f>_xlfn.XLOOKUP(A307,Preisliste!A:A,Preisliste!B:B,"nicht gefunden")</f>
        <v>550</v>
      </c>
      <c r="C307" s="7">
        <v>30</v>
      </c>
      <c r="D307" s="7">
        <f>D306</f>
        <v>24</v>
      </c>
      <c r="E307" s="9">
        <f t="shared" si="12"/>
        <v>720</v>
      </c>
      <c r="F307" s="10">
        <f t="shared" si="13"/>
        <v>396</v>
      </c>
      <c r="G307" s="7"/>
      <c r="H307" s="7"/>
      <c r="I307" s="9"/>
      <c r="J307" s="7"/>
      <c r="K307" s="9"/>
      <c r="L307" s="7"/>
      <c r="M307" s="21"/>
      <c r="N307" s="94"/>
    </row>
    <row r="308" spans="1:14">
      <c r="A308" s="7" t="s">
        <v>126</v>
      </c>
      <c r="B308" s="8">
        <f>_xlfn.XLOOKUP(A308,Preisliste!A:A,Preisliste!B:B,"nicht gefunden")</f>
        <v>120</v>
      </c>
      <c r="C308" s="7">
        <v>10</v>
      </c>
      <c r="D308" s="7">
        <f>D307</f>
        <v>24</v>
      </c>
      <c r="E308" s="9">
        <f t="shared" si="12"/>
        <v>240</v>
      </c>
      <c r="F308" s="10">
        <f t="shared" si="13"/>
        <v>28.799999999999997</v>
      </c>
      <c r="G308" s="7"/>
      <c r="H308" s="7"/>
      <c r="I308" s="9"/>
      <c r="J308" s="7"/>
      <c r="K308" s="9"/>
      <c r="L308" s="7"/>
      <c r="M308" s="21"/>
      <c r="N308" s="94"/>
    </row>
    <row r="309" spans="1:14">
      <c r="A309" s="12" t="s">
        <v>5</v>
      </c>
      <c r="B309" s="12" t="s">
        <v>6</v>
      </c>
      <c r="C309" s="12" t="s">
        <v>7</v>
      </c>
      <c r="D309" s="12" t="s">
        <v>8</v>
      </c>
      <c r="E309" s="12" t="s">
        <v>9</v>
      </c>
      <c r="F309" s="12" t="s">
        <v>10</v>
      </c>
      <c r="G309" s="12" t="s">
        <v>11</v>
      </c>
      <c r="H309" s="12" t="s">
        <v>6</v>
      </c>
      <c r="I309" s="12" t="s">
        <v>12</v>
      </c>
      <c r="J309" s="12" t="s">
        <v>8</v>
      </c>
      <c r="K309" s="12" t="s">
        <v>13</v>
      </c>
      <c r="L309" s="12" t="s">
        <v>14</v>
      </c>
      <c r="M309" s="16" t="s">
        <v>15</v>
      </c>
      <c r="N309" s="94"/>
    </row>
    <row r="310" spans="1:14">
      <c r="A310" s="3" t="s">
        <v>135</v>
      </c>
      <c r="B310" s="4">
        <f>_xlfn.XLOOKUP(A310,Preisliste!A:A,Preisliste!B:B,"nicht gefunden")</f>
        <v>430</v>
      </c>
      <c r="C310" s="3">
        <v>100</v>
      </c>
      <c r="D310" s="3">
        <v>24</v>
      </c>
      <c r="E310" s="5">
        <f>D310*C310</f>
        <v>2400</v>
      </c>
      <c r="F310" s="6">
        <f>(E310/1000)*B310</f>
        <v>1032</v>
      </c>
      <c r="G310" s="3" t="s">
        <v>136</v>
      </c>
      <c r="H310" s="4">
        <f>_xlfn.XLOOKUP(G310,Preisliste!A:A,Preisliste!B:B,"nicht gefunden")</f>
        <v>950</v>
      </c>
      <c r="I310" s="5">
        <v>170</v>
      </c>
      <c r="J310" s="3">
        <f>D310</f>
        <v>24</v>
      </c>
      <c r="K310" s="5">
        <f>I310*J310</f>
        <v>4080</v>
      </c>
      <c r="L310" s="6">
        <f>(K310/1000)*H310</f>
        <v>3876</v>
      </c>
      <c r="M310" s="17">
        <f>L310-F310-F311-F312</f>
        <v>2239.1999999999998</v>
      </c>
      <c r="N310" s="94"/>
    </row>
    <row r="311" spans="1:14">
      <c r="A311" s="3" t="s">
        <v>64</v>
      </c>
      <c r="B311" s="4">
        <f>_xlfn.XLOOKUP(A311,Preisliste!A:A,Preisliste!B:B,"nicht gefunden")</f>
        <v>480</v>
      </c>
      <c r="C311" s="3">
        <v>50</v>
      </c>
      <c r="D311" s="3">
        <f>D310</f>
        <v>24</v>
      </c>
      <c r="E311" s="5">
        <f>D311*C311</f>
        <v>1200</v>
      </c>
      <c r="F311" s="6">
        <f>(E311/1000)*B311</f>
        <v>576</v>
      </c>
      <c r="G311" s="3"/>
      <c r="H311" s="4"/>
      <c r="I311" s="5"/>
      <c r="J311" s="3"/>
      <c r="K311" s="5"/>
      <c r="L311" s="6"/>
      <c r="M311" s="18"/>
      <c r="N311" s="94"/>
    </row>
    <row r="312" spans="1:14">
      <c r="A312" s="3" t="s">
        <v>126</v>
      </c>
      <c r="B312" s="4">
        <f>_xlfn.XLOOKUP(A312,Preisliste!A:A,Preisliste!B:B,"nicht gefunden")</f>
        <v>120</v>
      </c>
      <c r="C312" s="3">
        <v>10</v>
      </c>
      <c r="D312" s="3">
        <f>D310</f>
        <v>24</v>
      </c>
      <c r="E312" s="5">
        <f>D312*C312</f>
        <v>240</v>
      </c>
      <c r="F312" s="6">
        <f>(E312/1000)*B312</f>
        <v>28.799999999999997</v>
      </c>
      <c r="G312" s="3"/>
      <c r="H312" s="3"/>
      <c r="I312" s="5"/>
      <c r="J312" s="3"/>
      <c r="K312" s="5"/>
      <c r="L312" s="3"/>
      <c r="M312" s="18"/>
      <c r="N312" s="94"/>
    </row>
    <row r="313" spans="1:14">
      <c r="A313" s="13" t="s">
        <v>5</v>
      </c>
      <c r="B313" s="13" t="s">
        <v>6</v>
      </c>
      <c r="C313" s="13" t="s">
        <v>7</v>
      </c>
      <c r="D313" s="13" t="s">
        <v>8</v>
      </c>
      <c r="E313" s="13" t="s">
        <v>9</v>
      </c>
      <c r="F313" s="13" t="s">
        <v>10</v>
      </c>
      <c r="G313" s="13" t="s">
        <v>11</v>
      </c>
      <c r="H313" s="13" t="s">
        <v>6</v>
      </c>
      <c r="I313" s="13" t="s">
        <v>12</v>
      </c>
      <c r="J313" s="13" t="s">
        <v>8</v>
      </c>
      <c r="K313" s="13" t="s">
        <v>13</v>
      </c>
      <c r="L313" s="13" t="s">
        <v>14</v>
      </c>
      <c r="M313" s="19" t="s">
        <v>15</v>
      </c>
      <c r="N313" s="94"/>
    </row>
    <row r="314" spans="1:14">
      <c r="A314" s="7" t="s">
        <v>137</v>
      </c>
      <c r="B314" s="8">
        <f>_xlfn.XLOOKUP(A314,Preisliste!A:A,Preisliste!B:B,"nicht gefunden")</f>
        <v>820</v>
      </c>
      <c r="C314" s="7">
        <v>100</v>
      </c>
      <c r="D314" s="7">
        <v>24</v>
      </c>
      <c r="E314" s="9">
        <f>D314*C314</f>
        <v>2400</v>
      </c>
      <c r="F314" s="10">
        <f>(E314/1000)*B314</f>
        <v>1968</v>
      </c>
      <c r="G314" s="7" t="s">
        <v>138</v>
      </c>
      <c r="H314" s="8">
        <f>_xlfn.XLOOKUP(G314,Preisliste!A:A,Preisliste!B:B,"nicht gefunden")</f>
        <v>1360</v>
      </c>
      <c r="I314" s="9">
        <v>150</v>
      </c>
      <c r="J314" s="7">
        <f>D314</f>
        <v>24</v>
      </c>
      <c r="K314" s="9">
        <f>I314*J314</f>
        <v>3600</v>
      </c>
      <c r="L314" s="10">
        <f>(K314/1000)*H314</f>
        <v>4896</v>
      </c>
      <c r="M314" s="20">
        <f>L314-F314-F315-F316</f>
        <v>2323.1999999999998</v>
      </c>
      <c r="N314" s="94"/>
    </row>
    <row r="315" spans="1:14">
      <c r="A315" s="7" t="s">
        <v>64</v>
      </c>
      <c r="B315" s="8">
        <f>_xlfn.XLOOKUP(A315,Preisliste!A:A,Preisliste!B:B,"nicht gefunden")</f>
        <v>480</v>
      </c>
      <c r="C315" s="7">
        <v>50</v>
      </c>
      <c r="D315" s="7">
        <f>D314</f>
        <v>24</v>
      </c>
      <c r="E315" s="9">
        <f>D315*C315</f>
        <v>1200</v>
      </c>
      <c r="F315" s="10">
        <f>(E315/1000)*B315</f>
        <v>576</v>
      </c>
      <c r="G315" s="7"/>
      <c r="H315" s="8"/>
      <c r="I315" s="9"/>
      <c r="J315" s="7"/>
      <c r="K315" s="9"/>
      <c r="L315" s="10"/>
      <c r="M315" s="21"/>
      <c r="N315" s="94"/>
    </row>
    <row r="316" spans="1:14">
      <c r="A316" s="7" t="s">
        <v>126</v>
      </c>
      <c r="B316" s="8">
        <f>_xlfn.XLOOKUP(A316,Preisliste!A:A,Preisliste!B:B,"nicht gefunden")</f>
        <v>120</v>
      </c>
      <c r="C316" s="7">
        <v>10</v>
      </c>
      <c r="D316" s="7">
        <f>D314</f>
        <v>24</v>
      </c>
      <c r="E316" s="9">
        <f>D316*C316</f>
        <v>240</v>
      </c>
      <c r="F316" s="10">
        <f>(E316/1000)*B316</f>
        <v>28.799999999999997</v>
      </c>
      <c r="G316" s="7"/>
      <c r="H316" s="7"/>
      <c r="I316" s="9"/>
      <c r="J316" s="7"/>
      <c r="K316" s="9"/>
      <c r="L316" s="7"/>
      <c r="M316" s="21"/>
      <c r="N316" s="94"/>
    </row>
    <row r="317" spans="1:14">
      <c r="A317" s="12" t="s">
        <v>5</v>
      </c>
      <c r="B317" s="12" t="s">
        <v>6</v>
      </c>
      <c r="C317" s="12" t="s">
        <v>7</v>
      </c>
      <c r="D317" s="12" t="s">
        <v>8</v>
      </c>
      <c r="E317" s="12" t="s">
        <v>9</v>
      </c>
      <c r="F317" s="12" t="s">
        <v>10</v>
      </c>
      <c r="G317" s="12" t="s">
        <v>11</v>
      </c>
      <c r="H317" s="12" t="s">
        <v>6</v>
      </c>
      <c r="I317" s="12" t="s">
        <v>12</v>
      </c>
      <c r="J317" s="12" t="s">
        <v>8</v>
      </c>
      <c r="K317" s="12" t="s">
        <v>13</v>
      </c>
      <c r="L317" s="12" t="s">
        <v>14</v>
      </c>
      <c r="M317" s="16" t="s">
        <v>15</v>
      </c>
      <c r="N317" s="94"/>
    </row>
    <row r="318" spans="1:14">
      <c r="A318" s="3" t="s">
        <v>139</v>
      </c>
      <c r="B318" s="4">
        <f>_xlfn.XLOOKUP(A318,Preisliste!A:A,Preisliste!B:B,"nicht gefunden")</f>
        <v>730</v>
      </c>
      <c r="C318" s="3">
        <v>150</v>
      </c>
      <c r="D318" s="3">
        <v>24</v>
      </c>
      <c r="E318" s="5">
        <f>D318*C318</f>
        <v>3600</v>
      </c>
      <c r="F318" s="6">
        <f>(E318/1000)*B318</f>
        <v>2628</v>
      </c>
      <c r="G318" s="3" t="s">
        <v>140</v>
      </c>
      <c r="H318" s="4">
        <f>_xlfn.XLOOKUP(G318,Preisliste!A:A,Preisliste!B:B,"nicht gefunden")</f>
        <v>1650</v>
      </c>
      <c r="I318" s="5">
        <v>190</v>
      </c>
      <c r="J318" s="3">
        <f>D318</f>
        <v>24</v>
      </c>
      <c r="K318" s="5">
        <f>I318*J318</f>
        <v>4560</v>
      </c>
      <c r="L318" s="6">
        <f>(K318/1000)*H318</f>
        <v>7523.9999999999991</v>
      </c>
      <c r="M318" s="17">
        <f>L318-F318-F319-F320-F321</f>
        <v>2275.1999999999989</v>
      </c>
      <c r="N318" s="94"/>
    </row>
    <row r="319" spans="1:14">
      <c r="A319" s="3" t="s">
        <v>141</v>
      </c>
      <c r="B319" s="4">
        <f>_xlfn.XLOOKUP(A319,Preisliste!A:A,Preisliste!B:B,"nicht gefunden")</f>
        <v>140</v>
      </c>
      <c r="C319" s="3">
        <v>600</v>
      </c>
      <c r="D319" s="3">
        <f>D318</f>
        <v>24</v>
      </c>
      <c r="E319" s="5">
        <f>D319*C319</f>
        <v>14400</v>
      </c>
      <c r="F319" s="6">
        <f>(E319/1000)*B319</f>
        <v>2016</v>
      </c>
      <c r="G319" s="3"/>
      <c r="H319" s="4"/>
      <c r="I319" s="5"/>
      <c r="J319" s="3"/>
      <c r="K319" s="5"/>
      <c r="L319" s="6"/>
      <c r="M319" s="18"/>
      <c r="N319" s="94"/>
    </row>
    <row r="320" spans="1:14">
      <c r="A320" s="3" t="s">
        <v>64</v>
      </c>
      <c r="B320" s="4">
        <f>_xlfn.XLOOKUP(A320,Preisliste!A:A,Preisliste!B:B,"nicht gefunden")</f>
        <v>480</v>
      </c>
      <c r="C320" s="3">
        <v>50</v>
      </c>
      <c r="D320" s="3">
        <f>D318</f>
        <v>24</v>
      </c>
      <c r="E320" s="5">
        <f>D320*C320</f>
        <v>1200</v>
      </c>
      <c r="F320" s="6">
        <f>(E320/1000)*B320</f>
        <v>576</v>
      </c>
      <c r="G320" s="3"/>
      <c r="H320" s="3"/>
      <c r="I320" s="5"/>
      <c r="J320" s="3"/>
      <c r="K320" s="5"/>
      <c r="L320" s="3"/>
      <c r="M320" s="18"/>
      <c r="N320" s="94"/>
    </row>
    <row r="321" spans="1:14">
      <c r="A321" s="3" t="s">
        <v>126</v>
      </c>
      <c r="B321" s="4">
        <f>_xlfn.XLOOKUP(A321,Preisliste!A:A,Preisliste!B:B,"nicht gefunden")</f>
        <v>120</v>
      </c>
      <c r="C321" s="3">
        <v>10</v>
      </c>
      <c r="D321" s="3">
        <v>24</v>
      </c>
      <c r="E321" s="5">
        <f>D321*C321</f>
        <v>240</v>
      </c>
      <c r="F321" s="6">
        <f>(E321/1000)*B321</f>
        <v>28.799999999999997</v>
      </c>
      <c r="G321" s="3"/>
      <c r="H321" s="3"/>
      <c r="I321" s="5"/>
      <c r="J321" s="3"/>
      <c r="K321" s="5"/>
      <c r="L321" s="3"/>
      <c r="M321" s="18"/>
      <c r="N321" s="94"/>
    </row>
    <row r="322" spans="1:14">
      <c r="A322" s="13" t="s">
        <v>5</v>
      </c>
      <c r="B322" s="13" t="s">
        <v>6</v>
      </c>
      <c r="C322" s="13" t="s">
        <v>7</v>
      </c>
      <c r="D322" s="13" t="s">
        <v>8</v>
      </c>
      <c r="E322" s="14" t="s">
        <v>9</v>
      </c>
      <c r="F322" s="13" t="s">
        <v>10</v>
      </c>
      <c r="G322" s="13" t="s">
        <v>11</v>
      </c>
      <c r="H322" s="13" t="s">
        <v>6</v>
      </c>
      <c r="I322" s="14" t="s">
        <v>12</v>
      </c>
      <c r="J322" s="13" t="s">
        <v>8</v>
      </c>
      <c r="K322" s="14" t="s">
        <v>13</v>
      </c>
      <c r="L322" s="13" t="s">
        <v>14</v>
      </c>
      <c r="M322" s="19" t="s">
        <v>15</v>
      </c>
      <c r="N322" s="94"/>
    </row>
    <row r="323" spans="1:14">
      <c r="A323" s="7" t="s">
        <v>123</v>
      </c>
      <c r="B323" s="8">
        <f>_xlfn.XLOOKUP(A323,Preisliste!A:A,Preisliste!B:B,"nicht gefunden")</f>
        <v>760</v>
      </c>
      <c r="C323" s="7">
        <v>200</v>
      </c>
      <c r="D323" s="7">
        <v>24</v>
      </c>
      <c r="E323" s="9">
        <f>D323*C323</f>
        <v>4800</v>
      </c>
      <c r="F323" s="10">
        <f>(E323/1000)*B323</f>
        <v>3648</v>
      </c>
      <c r="G323" s="7" t="s">
        <v>142</v>
      </c>
      <c r="H323" s="8">
        <f>_xlfn.XLOOKUP(G323,Preisliste!A:A,Preisliste!B:B,"nicht gefunden")</f>
        <v>1880</v>
      </c>
      <c r="I323" s="9">
        <v>150</v>
      </c>
      <c r="J323" s="7">
        <f>D323</f>
        <v>24</v>
      </c>
      <c r="K323" s="9">
        <f>I323*J323</f>
        <v>3600</v>
      </c>
      <c r="L323" s="10">
        <f>(K323/1000)*H323</f>
        <v>6768</v>
      </c>
      <c r="M323" s="20">
        <f>L323-F323-F324</f>
        <v>3091.2</v>
      </c>
      <c r="N323" s="94"/>
    </row>
    <row r="324" spans="1:14">
      <c r="A324" s="7" t="s">
        <v>126</v>
      </c>
      <c r="B324" s="8">
        <f>_xlfn.XLOOKUP(A324,Preisliste!A:A,Preisliste!B:B,"nicht gefunden")</f>
        <v>120</v>
      </c>
      <c r="C324" s="7">
        <v>10</v>
      </c>
      <c r="D324" s="7">
        <f>D323</f>
        <v>24</v>
      </c>
      <c r="E324" s="9">
        <f>D324*C324</f>
        <v>240</v>
      </c>
      <c r="F324" s="10">
        <f>(E324/1000)*B324</f>
        <v>28.799999999999997</v>
      </c>
      <c r="G324" s="7"/>
      <c r="H324" s="8"/>
      <c r="I324" s="9"/>
      <c r="J324" s="7"/>
      <c r="K324" s="9"/>
      <c r="L324" s="10"/>
      <c r="M324" s="21"/>
      <c r="N324" s="94"/>
    </row>
    <row r="325" spans="1:14">
      <c r="A325" s="12" t="s">
        <v>5</v>
      </c>
      <c r="B325" s="12" t="s">
        <v>6</v>
      </c>
      <c r="C325" s="12" t="s">
        <v>7</v>
      </c>
      <c r="D325" s="12" t="s">
        <v>8</v>
      </c>
      <c r="E325" s="15" t="s">
        <v>9</v>
      </c>
      <c r="F325" s="12" t="s">
        <v>10</v>
      </c>
      <c r="G325" s="12" t="s">
        <v>11</v>
      </c>
      <c r="H325" s="12" t="s">
        <v>6</v>
      </c>
      <c r="I325" s="15" t="s">
        <v>12</v>
      </c>
      <c r="J325" s="12" t="s">
        <v>8</v>
      </c>
      <c r="K325" s="15" t="s">
        <v>13</v>
      </c>
      <c r="L325" s="12" t="s">
        <v>14</v>
      </c>
      <c r="M325" s="16" t="s">
        <v>15</v>
      </c>
      <c r="N325" s="94"/>
    </row>
    <row r="326" spans="1:14">
      <c r="A326" s="3" t="s">
        <v>108</v>
      </c>
      <c r="B326" s="4">
        <f>_xlfn.XLOOKUP(A326,Preisliste!A:A,Preisliste!B:B,"nicht gefunden")</f>
        <v>185</v>
      </c>
      <c r="C326" s="3">
        <v>300</v>
      </c>
      <c r="D326" s="3">
        <v>24</v>
      </c>
      <c r="E326" s="5">
        <f>D326*C326</f>
        <v>7200</v>
      </c>
      <c r="F326" s="6">
        <f>(E326/1000)*B326</f>
        <v>1332</v>
      </c>
      <c r="G326" s="3" t="s">
        <v>143</v>
      </c>
      <c r="H326" s="4">
        <f>_xlfn.XLOOKUP(G326,Preisliste!A:A,Preisliste!B:B,"nicht gefunden")</f>
        <v>1070</v>
      </c>
      <c r="I326" s="5">
        <v>450</v>
      </c>
      <c r="J326" s="3">
        <f>D326</f>
        <v>24</v>
      </c>
      <c r="K326" s="5">
        <f>I326*J326</f>
        <v>10800</v>
      </c>
      <c r="L326" s="6">
        <f>(K326/1000)*H326</f>
        <v>11556</v>
      </c>
      <c r="M326" s="17">
        <f>L326-F326-F327</f>
        <v>2664</v>
      </c>
      <c r="N326" s="94"/>
    </row>
    <row r="327" spans="1:14">
      <c r="A327" s="3" t="s">
        <v>144</v>
      </c>
      <c r="B327" s="4">
        <f>_xlfn.XLOOKUP(A327,Preisliste!A:A,Preisliste!B:B,"nicht gefunden")</f>
        <v>2100</v>
      </c>
      <c r="C327" s="3">
        <v>150</v>
      </c>
      <c r="D327" s="3">
        <f>D326</f>
        <v>24</v>
      </c>
      <c r="E327" s="5">
        <f>D327*C327</f>
        <v>3600</v>
      </c>
      <c r="F327" s="6">
        <f>(E327/1000)*B327</f>
        <v>7560</v>
      </c>
      <c r="G327" s="3"/>
      <c r="H327" s="4"/>
      <c r="I327" s="5"/>
      <c r="J327" s="3"/>
      <c r="K327" s="5"/>
      <c r="L327" s="6"/>
      <c r="M327" s="18"/>
      <c r="N327" s="94"/>
    </row>
    <row r="328" spans="1:14">
      <c r="A328" s="13" t="s">
        <v>5</v>
      </c>
      <c r="B328" s="13" t="s">
        <v>6</v>
      </c>
      <c r="C328" s="13" t="s">
        <v>7</v>
      </c>
      <c r="D328" s="13" t="s">
        <v>8</v>
      </c>
      <c r="E328" s="14" t="s">
        <v>9</v>
      </c>
      <c r="F328" s="13" t="s">
        <v>10</v>
      </c>
      <c r="G328" s="13" t="s">
        <v>11</v>
      </c>
      <c r="H328" s="13" t="s">
        <v>6</v>
      </c>
      <c r="I328" s="14" t="s">
        <v>12</v>
      </c>
      <c r="J328" s="13" t="s">
        <v>8</v>
      </c>
      <c r="K328" s="14" t="s">
        <v>13</v>
      </c>
      <c r="L328" s="13" t="s">
        <v>14</v>
      </c>
      <c r="M328" s="19" t="s">
        <v>15</v>
      </c>
      <c r="N328" s="94"/>
    </row>
    <row r="329" spans="1:14">
      <c r="A329" s="7" t="s">
        <v>108</v>
      </c>
      <c r="B329" s="8">
        <f>_xlfn.XLOOKUP(A329,Preisliste!A:A,Preisliste!B:B,"nicht gefunden")</f>
        <v>185</v>
      </c>
      <c r="C329" s="7">
        <v>150</v>
      </c>
      <c r="D329" s="7">
        <v>24</v>
      </c>
      <c r="E329" s="9">
        <f>D329*C329</f>
        <v>3600</v>
      </c>
      <c r="F329" s="10">
        <f>(E329/1000)*B329</f>
        <v>666</v>
      </c>
      <c r="G329" s="7" t="s">
        <v>145</v>
      </c>
      <c r="H329" s="8">
        <f>_xlfn.XLOOKUP(G329,Preisliste!A:A,Preisliste!B:B,"nicht gefunden")</f>
        <v>260</v>
      </c>
      <c r="I329" s="9">
        <v>400</v>
      </c>
      <c r="J329" s="7">
        <f>D329</f>
        <v>24</v>
      </c>
      <c r="K329" s="9">
        <f>I329*J329</f>
        <v>9600</v>
      </c>
      <c r="L329" s="10">
        <f>(K329/1000)*H329</f>
        <v>2496</v>
      </c>
      <c r="M329" s="20">
        <f>L329-F329-F330</f>
        <v>1678.8</v>
      </c>
      <c r="N329" s="94"/>
    </row>
    <row r="330" spans="1:14">
      <c r="A330" s="7" t="s">
        <v>128</v>
      </c>
      <c r="B330" s="8">
        <f>_xlfn.XLOOKUP(A330,Preisliste!A:A,Preisliste!B:B,"nicht gefunden")</f>
        <v>3150</v>
      </c>
      <c r="C330" s="7">
        <v>2</v>
      </c>
      <c r="D330" s="7">
        <f>D329</f>
        <v>24</v>
      </c>
      <c r="E330" s="9">
        <f>D330*C330</f>
        <v>48</v>
      </c>
      <c r="F330" s="10">
        <f>(E330/1000)*B330</f>
        <v>151.20000000000002</v>
      </c>
      <c r="G330" s="7"/>
      <c r="H330" s="8"/>
      <c r="I330" s="9"/>
      <c r="J330" s="7"/>
      <c r="K330" s="9"/>
      <c r="L330" s="10"/>
      <c r="M330" s="21"/>
      <c r="N330" s="94"/>
    </row>
    <row r="331" spans="1:14">
      <c r="A331" s="12" t="s">
        <v>5</v>
      </c>
      <c r="B331" s="12" t="s">
        <v>6</v>
      </c>
      <c r="C331" s="12" t="s">
        <v>7</v>
      </c>
      <c r="D331" s="12" t="s">
        <v>8</v>
      </c>
      <c r="E331" s="15" t="s">
        <v>9</v>
      </c>
      <c r="F331" s="12" t="s">
        <v>10</v>
      </c>
      <c r="G331" s="12" t="s">
        <v>11</v>
      </c>
      <c r="H331" s="12" t="s">
        <v>6</v>
      </c>
      <c r="I331" s="15" t="s">
        <v>12</v>
      </c>
      <c r="J331" s="12" t="s">
        <v>8</v>
      </c>
      <c r="K331" s="15" t="s">
        <v>13</v>
      </c>
      <c r="L331" s="12" t="s">
        <v>14</v>
      </c>
      <c r="M331" s="16" t="s">
        <v>15</v>
      </c>
      <c r="N331" s="94"/>
    </row>
    <row r="332" spans="1:14">
      <c r="A332" s="3" t="s">
        <v>132</v>
      </c>
      <c r="B332" s="4">
        <f>_xlfn.XLOOKUP(A332,Preisliste!A:A,Preisliste!B:B,"nicht gefunden")</f>
        <v>150</v>
      </c>
      <c r="C332" s="3">
        <v>250</v>
      </c>
      <c r="D332" s="3">
        <v>24</v>
      </c>
      <c r="E332" s="5">
        <f>D332*C332</f>
        <v>6000</v>
      </c>
      <c r="F332" s="6">
        <f>(E332/1000)*B332</f>
        <v>900</v>
      </c>
      <c r="G332" s="3" t="s">
        <v>146</v>
      </c>
      <c r="H332" s="4">
        <f>_xlfn.XLOOKUP(G332,Preisliste!A:A,Preisliste!B:B,"nicht gefunden")</f>
        <v>570</v>
      </c>
      <c r="I332" s="5">
        <v>250</v>
      </c>
      <c r="J332" s="3">
        <f>D332</f>
        <v>24</v>
      </c>
      <c r="K332" s="5">
        <f>I332*J332</f>
        <v>6000</v>
      </c>
      <c r="L332" s="6">
        <f>(K332/1000)*H332</f>
        <v>3420</v>
      </c>
      <c r="M332" s="17">
        <f>L332-F332-F333</f>
        <v>2505.6</v>
      </c>
      <c r="N332" s="94"/>
    </row>
    <row r="333" spans="1:14">
      <c r="A333" s="3" t="s">
        <v>126</v>
      </c>
      <c r="B333" s="4">
        <f>_xlfn.XLOOKUP(A333,Preisliste!A:A,Preisliste!B:B,"nicht gefunden")</f>
        <v>120</v>
      </c>
      <c r="C333" s="3">
        <v>5</v>
      </c>
      <c r="D333" s="3">
        <f>D332</f>
        <v>24</v>
      </c>
      <c r="E333" s="5">
        <f>D333*C333</f>
        <v>120</v>
      </c>
      <c r="F333" s="6">
        <f>(E333/1000)*B333</f>
        <v>14.399999999999999</v>
      </c>
      <c r="G333" s="3"/>
      <c r="H333" s="4"/>
      <c r="I333" s="5"/>
      <c r="J333" s="3"/>
      <c r="K333" s="5"/>
      <c r="L333" s="6"/>
      <c r="M333" s="18"/>
      <c r="N333" s="94"/>
    </row>
    <row r="334" spans="1:14">
      <c r="A334" s="13" t="s">
        <v>5</v>
      </c>
      <c r="B334" s="13" t="s">
        <v>6</v>
      </c>
      <c r="C334" s="13" t="s">
        <v>7</v>
      </c>
      <c r="D334" s="13" t="s">
        <v>8</v>
      </c>
      <c r="E334" s="13" t="s">
        <v>9</v>
      </c>
      <c r="F334" s="13" t="s">
        <v>10</v>
      </c>
      <c r="G334" s="13" t="s">
        <v>11</v>
      </c>
      <c r="H334" s="13" t="s">
        <v>6</v>
      </c>
      <c r="I334" s="13" t="s">
        <v>12</v>
      </c>
      <c r="J334" s="13" t="s">
        <v>8</v>
      </c>
      <c r="K334" s="13" t="s">
        <v>13</v>
      </c>
      <c r="L334" s="13" t="s">
        <v>14</v>
      </c>
      <c r="M334" s="19" t="s">
        <v>15</v>
      </c>
      <c r="N334" s="94"/>
    </row>
    <row r="335" spans="1:14">
      <c r="A335" s="7" t="s">
        <v>132</v>
      </c>
      <c r="B335" s="8">
        <f>_xlfn.XLOOKUP(A335,Preisliste!A:A,Preisliste!B:B,"nicht gefunden")</f>
        <v>150</v>
      </c>
      <c r="C335" s="7">
        <v>250</v>
      </c>
      <c r="D335" s="7">
        <v>24</v>
      </c>
      <c r="E335" s="9">
        <f>D335*C335</f>
        <v>6000</v>
      </c>
      <c r="F335" s="10">
        <f>(E335/1000)*B335</f>
        <v>900</v>
      </c>
      <c r="G335" s="7" t="s">
        <v>147</v>
      </c>
      <c r="H335" s="8">
        <f>_xlfn.XLOOKUP(G335,Preisliste!A:A,Preisliste!B:B,"nicht gefunden")</f>
        <v>880</v>
      </c>
      <c r="I335" s="9">
        <v>252</v>
      </c>
      <c r="J335" s="7">
        <f>D335</f>
        <v>24</v>
      </c>
      <c r="K335" s="9">
        <f>I335*J335</f>
        <v>6048</v>
      </c>
      <c r="L335" s="10">
        <f>(K335/1000)*H335</f>
        <v>5322.24</v>
      </c>
      <c r="M335" s="20">
        <f>L335-F335-F336-F337-F338</f>
        <v>2353.4399999999996</v>
      </c>
      <c r="N335" s="94"/>
    </row>
    <row r="336" spans="1:14">
      <c r="A336" s="7" t="s">
        <v>125</v>
      </c>
      <c r="B336" s="8">
        <f>_xlfn.XLOOKUP(A336,Preisliste!A:A,Preisliste!B:B,"nicht gefunden")</f>
        <v>520</v>
      </c>
      <c r="C336" s="7">
        <v>80</v>
      </c>
      <c r="D336" s="7">
        <f>D335</f>
        <v>24</v>
      </c>
      <c r="E336" s="9">
        <f>D336*C336</f>
        <v>1920</v>
      </c>
      <c r="F336" s="10">
        <f>(E336/1000)*B336</f>
        <v>998.4</v>
      </c>
      <c r="G336" s="7"/>
      <c r="H336" s="8"/>
      <c r="I336" s="9"/>
      <c r="J336" s="7"/>
      <c r="K336" s="9"/>
      <c r="L336" s="10"/>
      <c r="M336" s="21"/>
      <c r="N336" s="94"/>
    </row>
    <row r="337" spans="1:14">
      <c r="A337" s="7" t="s">
        <v>62</v>
      </c>
      <c r="B337" s="8">
        <f>_xlfn.XLOOKUP(A337,Preisliste!A:A,Preisliste!B:B,"nicht gefunden")</f>
        <v>550</v>
      </c>
      <c r="C337" s="7">
        <v>80</v>
      </c>
      <c r="D337" s="7">
        <f>D335</f>
        <v>24</v>
      </c>
      <c r="E337" s="9">
        <f>D337*C337</f>
        <v>1920</v>
      </c>
      <c r="F337" s="10">
        <f>(E337/1000)*B337</f>
        <v>1056</v>
      </c>
      <c r="G337" s="7"/>
      <c r="H337" s="7"/>
      <c r="I337" s="9"/>
      <c r="J337" s="7"/>
      <c r="K337" s="9"/>
      <c r="L337" s="7"/>
      <c r="M337" s="21"/>
      <c r="N337" s="94"/>
    </row>
    <row r="338" spans="1:14">
      <c r="A338" s="7" t="s">
        <v>126</v>
      </c>
      <c r="B338" s="8">
        <f>_xlfn.XLOOKUP(A338,Preisliste!A:A,Preisliste!B:B,"nicht gefunden")</f>
        <v>120</v>
      </c>
      <c r="C338" s="7">
        <v>5</v>
      </c>
      <c r="D338" s="7">
        <v>24</v>
      </c>
      <c r="E338" s="9">
        <f>D338*C338</f>
        <v>120</v>
      </c>
      <c r="F338" s="10">
        <f>(E338/1000)*B338</f>
        <v>14.399999999999999</v>
      </c>
      <c r="G338" s="7"/>
      <c r="H338" s="7"/>
      <c r="I338" s="9"/>
      <c r="J338" s="7"/>
      <c r="K338" s="9"/>
      <c r="L338" s="7"/>
      <c r="M338" s="21"/>
      <c r="N338" s="94"/>
    </row>
    <row r="339" spans="1:14">
      <c r="A339" s="12" t="s">
        <v>5</v>
      </c>
      <c r="B339" s="12" t="s">
        <v>6</v>
      </c>
      <c r="C339" s="12" t="s">
        <v>7</v>
      </c>
      <c r="D339" s="12" t="s">
        <v>8</v>
      </c>
      <c r="E339" s="12" t="s">
        <v>9</v>
      </c>
      <c r="F339" s="12" t="s">
        <v>10</v>
      </c>
      <c r="G339" s="12" t="s">
        <v>11</v>
      </c>
      <c r="H339" s="12" t="s">
        <v>6</v>
      </c>
      <c r="I339" s="12" t="s">
        <v>12</v>
      </c>
      <c r="J339" s="12" t="s">
        <v>8</v>
      </c>
      <c r="K339" s="12" t="s">
        <v>13</v>
      </c>
      <c r="L339" s="12" t="s">
        <v>14</v>
      </c>
      <c r="M339" s="16" t="s">
        <v>15</v>
      </c>
      <c r="N339" s="94"/>
    </row>
    <row r="340" spans="1:14">
      <c r="A340" s="3" t="s">
        <v>43</v>
      </c>
      <c r="B340" s="4">
        <f>_xlfn.XLOOKUP(A340,Preisliste!A:A,Preisliste!B:B,"nicht gefunden")</f>
        <v>255</v>
      </c>
      <c r="C340" s="3">
        <v>1000</v>
      </c>
      <c r="D340" s="3">
        <v>24</v>
      </c>
      <c r="E340" s="5">
        <f>D340*C340</f>
        <v>24000</v>
      </c>
      <c r="F340" s="6">
        <f>(E340/1000)*B340</f>
        <v>6120</v>
      </c>
      <c r="G340" s="3" t="s">
        <v>148</v>
      </c>
      <c r="H340" s="4">
        <f>_xlfn.XLOOKUP(G340,Preisliste!A:A,Preisliste!B:B,"nicht gefunden")</f>
        <v>1270</v>
      </c>
      <c r="I340" s="5">
        <v>400</v>
      </c>
      <c r="J340" s="3">
        <f>D340</f>
        <v>24</v>
      </c>
      <c r="K340" s="5">
        <f>I340*J340</f>
        <v>9600</v>
      </c>
      <c r="L340" s="6">
        <f>(K340/1000)*H340</f>
        <v>12192</v>
      </c>
      <c r="M340" s="17">
        <f>L340-F340-F341-F342-F343</f>
        <v>4773.6000000000004</v>
      </c>
      <c r="N340" s="94"/>
    </row>
    <row r="341" spans="1:14">
      <c r="A341" s="3" t="s">
        <v>125</v>
      </c>
      <c r="B341" s="4">
        <f>_xlfn.XLOOKUP(A341,Preisliste!A:A,Preisliste!B:B,"nicht gefunden")</f>
        <v>520</v>
      </c>
      <c r="C341" s="3">
        <v>50</v>
      </c>
      <c r="D341" s="3">
        <f>D340</f>
        <v>24</v>
      </c>
      <c r="E341" s="5">
        <f>D341*C341</f>
        <v>1200</v>
      </c>
      <c r="F341" s="6">
        <f>(E341/1000)*B341</f>
        <v>624</v>
      </c>
      <c r="G341" s="3"/>
      <c r="H341" s="4"/>
      <c r="I341" s="5"/>
      <c r="J341" s="3"/>
      <c r="K341" s="5"/>
      <c r="L341" s="6"/>
      <c r="M341" s="18"/>
      <c r="N341" s="94"/>
    </row>
    <row r="342" spans="1:14">
      <c r="A342" s="3" t="s">
        <v>62</v>
      </c>
      <c r="B342" s="4">
        <f>_xlfn.XLOOKUP(A342,Preisliste!A:A,Preisliste!B:B,"nicht gefunden")</f>
        <v>550</v>
      </c>
      <c r="C342" s="3">
        <v>50</v>
      </c>
      <c r="D342" s="3">
        <f>D340</f>
        <v>24</v>
      </c>
      <c r="E342" s="5">
        <f>D342*C342</f>
        <v>1200</v>
      </c>
      <c r="F342" s="6">
        <f>(E342/1000)*B342</f>
        <v>660</v>
      </c>
      <c r="G342" s="3"/>
      <c r="H342" s="3"/>
      <c r="I342" s="5"/>
      <c r="J342" s="3"/>
      <c r="K342" s="5"/>
      <c r="L342" s="3"/>
      <c r="M342" s="18"/>
      <c r="N342" s="94"/>
    </row>
    <row r="343" spans="1:14">
      <c r="A343" s="3" t="s">
        <v>126</v>
      </c>
      <c r="B343" s="4">
        <f>_xlfn.XLOOKUP(A343,Preisliste!A:A,Preisliste!B:B,"nicht gefunden")</f>
        <v>120</v>
      </c>
      <c r="C343" s="3">
        <v>5</v>
      </c>
      <c r="D343" s="3">
        <v>24</v>
      </c>
      <c r="E343" s="5">
        <f>D343*C343</f>
        <v>120</v>
      </c>
      <c r="F343" s="6">
        <f>(E343/1000)*B343</f>
        <v>14.399999999999999</v>
      </c>
      <c r="G343" s="3"/>
      <c r="H343" s="3"/>
      <c r="I343" s="5"/>
      <c r="J343" s="3"/>
      <c r="K343" s="5"/>
      <c r="L343" s="3"/>
      <c r="M343" s="18"/>
      <c r="N343" s="94"/>
    </row>
    <row r="344" spans="1:14">
      <c r="A344" s="13" t="s">
        <v>5</v>
      </c>
      <c r="B344" s="13" t="s">
        <v>6</v>
      </c>
      <c r="C344" s="13" t="s">
        <v>7</v>
      </c>
      <c r="D344" s="13" t="s">
        <v>8</v>
      </c>
      <c r="E344" s="13" t="s">
        <v>9</v>
      </c>
      <c r="F344" s="13" t="s">
        <v>10</v>
      </c>
      <c r="G344" s="13" t="s">
        <v>11</v>
      </c>
      <c r="H344" s="13" t="s">
        <v>6</v>
      </c>
      <c r="I344" s="13" t="s">
        <v>12</v>
      </c>
      <c r="J344" s="13" t="s">
        <v>8</v>
      </c>
      <c r="K344" s="13" t="s">
        <v>13</v>
      </c>
      <c r="L344" s="13" t="s">
        <v>14</v>
      </c>
      <c r="M344" s="19" t="s">
        <v>15</v>
      </c>
      <c r="N344" s="94"/>
    </row>
    <row r="345" spans="1:14">
      <c r="A345" s="7" t="s">
        <v>62</v>
      </c>
      <c r="B345" s="8">
        <f>_xlfn.XLOOKUP(A345,Preisliste!A:A,Preisliste!B:B,"nicht gefunden")</f>
        <v>550</v>
      </c>
      <c r="C345" s="7">
        <v>50</v>
      </c>
      <c r="D345" s="7">
        <v>24</v>
      </c>
      <c r="E345" s="9">
        <f>D345*C345</f>
        <v>1200</v>
      </c>
      <c r="F345" s="10">
        <f>(E345/1000)*B345</f>
        <v>660</v>
      </c>
      <c r="G345" s="7" t="s">
        <v>149</v>
      </c>
      <c r="H345" s="8">
        <f>_xlfn.XLOOKUP(G345,Preisliste!A:A,Preisliste!B:B,"nicht gefunden")</f>
        <v>2700</v>
      </c>
      <c r="I345" s="9">
        <v>150</v>
      </c>
      <c r="J345" s="7">
        <f>D345</f>
        <v>24</v>
      </c>
      <c r="K345" s="9">
        <f>I345*J345</f>
        <v>3600</v>
      </c>
      <c r="L345" s="10">
        <f>(K345/1000)*H345</f>
        <v>9720</v>
      </c>
      <c r="M345" s="20">
        <f>L345-F345-F346-F347-F348</f>
        <v>4383.6000000000004</v>
      </c>
      <c r="N345" s="94"/>
    </row>
    <row r="346" spans="1:14">
      <c r="A346" s="7" t="s">
        <v>25</v>
      </c>
      <c r="B346" s="8">
        <f>_xlfn.XLOOKUP(A346,Preisliste!A:A,Preisliste!B:B,"nicht gefunden")</f>
        <v>525</v>
      </c>
      <c r="C346" s="7">
        <v>50</v>
      </c>
      <c r="D346" s="7">
        <f>D345</f>
        <v>24</v>
      </c>
      <c r="E346" s="9">
        <f>D346*C346</f>
        <v>1200</v>
      </c>
      <c r="F346" s="10">
        <f>(E346/1000)*B346</f>
        <v>630</v>
      </c>
      <c r="G346" s="7"/>
      <c r="H346" s="8"/>
      <c r="I346" s="9"/>
      <c r="J346" s="7"/>
      <c r="K346" s="9"/>
      <c r="L346" s="10"/>
      <c r="M346" s="21"/>
      <c r="N346" s="94"/>
    </row>
    <row r="347" spans="1:14">
      <c r="A347" s="7" t="s">
        <v>144</v>
      </c>
      <c r="B347" s="8">
        <f>_xlfn.XLOOKUP(A347,Preisliste!A:A,Preisliste!B:B,"nicht gefunden")</f>
        <v>2100</v>
      </c>
      <c r="C347" s="7">
        <v>80</v>
      </c>
      <c r="D347" s="7">
        <f>D345</f>
        <v>24</v>
      </c>
      <c r="E347" s="9">
        <f>D347*C347</f>
        <v>1920</v>
      </c>
      <c r="F347" s="10">
        <f>(E347/1000)*B347</f>
        <v>4032</v>
      </c>
      <c r="G347" s="7"/>
      <c r="H347" s="7"/>
      <c r="I347" s="9"/>
      <c r="J347" s="7"/>
      <c r="K347" s="9"/>
      <c r="L347" s="7"/>
      <c r="M347" s="21"/>
      <c r="N347" s="94"/>
    </row>
    <row r="348" spans="1:14">
      <c r="A348" s="7" t="s">
        <v>126</v>
      </c>
      <c r="B348" s="8">
        <f>_xlfn.XLOOKUP(A348,Preisliste!A:A,Preisliste!B:B,"nicht gefunden")</f>
        <v>120</v>
      </c>
      <c r="C348" s="7">
        <v>5</v>
      </c>
      <c r="D348" s="7">
        <v>24</v>
      </c>
      <c r="E348" s="9">
        <f>D348*C348</f>
        <v>120</v>
      </c>
      <c r="F348" s="10">
        <f>(E348/1000)*B348</f>
        <v>14.399999999999999</v>
      </c>
      <c r="G348" s="7"/>
      <c r="H348" s="7"/>
      <c r="I348" s="9"/>
      <c r="J348" s="7"/>
      <c r="K348" s="9"/>
      <c r="L348" s="7"/>
      <c r="M348" s="21"/>
      <c r="N348" s="94"/>
    </row>
    <row r="349" spans="1:14">
      <c r="A349" s="12" t="s">
        <v>5</v>
      </c>
      <c r="B349" s="12" t="s">
        <v>6</v>
      </c>
      <c r="C349" s="12" t="s">
        <v>7</v>
      </c>
      <c r="D349" s="12" t="s">
        <v>8</v>
      </c>
      <c r="E349" s="12" t="s">
        <v>9</v>
      </c>
      <c r="F349" s="12" t="s">
        <v>10</v>
      </c>
      <c r="G349" s="12" t="s">
        <v>11</v>
      </c>
      <c r="H349" s="12" t="s">
        <v>6</v>
      </c>
      <c r="I349" s="12" t="s">
        <v>12</v>
      </c>
      <c r="J349" s="12" t="s">
        <v>8</v>
      </c>
      <c r="K349" s="12" t="s">
        <v>13</v>
      </c>
      <c r="L349" s="12" t="s">
        <v>14</v>
      </c>
      <c r="M349" s="16" t="s">
        <v>15</v>
      </c>
      <c r="N349" s="94"/>
    </row>
    <row r="350" spans="1:14">
      <c r="A350" s="3" t="s">
        <v>150</v>
      </c>
      <c r="B350" s="4">
        <f>_xlfn.XLOOKUP(A350,Preisliste!A:A,Preisliste!B:B,"nicht gefunden")</f>
        <v>380</v>
      </c>
      <c r="C350" s="3">
        <v>40</v>
      </c>
      <c r="D350" s="3">
        <v>24</v>
      </c>
      <c r="E350" s="5">
        <f>D350*C350</f>
        <v>960</v>
      </c>
      <c r="F350" s="6">
        <f>(E350/1000)*B350</f>
        <v>364.8</v>
      </c>
      <c r="G350" s="3" t="s">
        <v>151</v>
      </c>
      <c r="H350" s="4">
        <f>_xlfn.XLOOKUP(G350,Preisliste!A:A,Preisliste!B:B,"nicht gefunden")</f>
        <v>660</v>
      </c>
      <c r="I350" s="5">
        <v>200</v>
      </c>
      <c r="J350" s="3">
        <f>D350</f>
        <v>24</v>
      </c>
      <c r="K350" s="5">
        <f>I350*J350</f>
        <v>4800</v>
      </c>
      <c r="L350" s="6">
        <f>(K350/1000)*H350</f>
        <v>3168</v>
      </c>
      <c r="M350" s="17">
        <f>L350-F350-F351-F352-F353-F354</f>
        <v>2368.3199999999997</v>
      </c>
      <c r="N350" s="94"/>
    </row>
    <row r="351" spans="1:14">
      <c r="A351" s="3" t="s">
        <v>64</v>
      </c>
      <c r="B351" s="4">
        <f>_xlfn.XLOOKUP(A351,Preisliste!A:A,Preisliste!B:B,"nicht gefunden")</f>
        <v>480</v>
      </c>
      <c r="C351" s="3">
        <v>20</v>
      </c>
      <c r="D351" s="3">
        <f>D350</f>
        <v>24</v>
      </c>
      <c r="E351" s="5">
        <f>D351*C351</f>
        <v>480</v>
      </c>
      <c r="F351" s="6">
        <f>(E351/1000)*B351</f>
        <v>230.39999999999998</v>
      </c>
      <c r="G351" s="3"/>
      <c r="H351" s="4"/>
      <c r="I351" s="5"/>
      <c r="J351" s="3"/>
      <c r="K351" s="5"/>
      <c r="L351" s="6"/>
      <c r="M351" s="18"/>
      <c r="N351" s="94"/>
    </row>
    <row r="352" spans="1:14">
      <c r="A352" s="3" t="s">
        <v>152</v>
      </c>
      <c r="B352" s="4">
        <f>_xlfn.XLOOKUP(A352,Preisliste!A:A,Preisliste!B:B,"nicht gefunden")</f>
        <v>490</v>
      </c>
      <c r="C352" s="3">
        <v>8</v>
      </c>
      <c r="D352" s="3">
        <f>D350</f>
        <v>24</v>
      </c>
      <c r="E352" s="5">
        <f>D352*C352</f>
        <v>192</v>
      </c>
      <c r="F352" s="6">
        <f>(E352/1000)*B352</f>
        <v>94.08</v>
      </c>
      <c r="G352" s="3"/>
      <c r="H352" s="3"/>
      <c r="I352" s="5"/>
      <c r="J352" s="3"/>
      <c r="K352" s="5"/>
      <c r="L352" s="3"/>
      <c r="M352" s="18"/>
      <c r="N352" s="94"/>
    </row>
    <row r="353" spans="1:14">
      <c r="A353" s="3" t="s">
        <v>63</v>
      </c>
      <c r="B353" s="4">
        <f>_xlfn.XLOOKUP(A353,Preisliste!A:A,Preisliste!B:B,"nicht gefunden")</f>
        <v>500</v>
      </c>
      <c r="C353" s="3">
        <v>8</v>
      </c>
      <c r="D353" s="3">
        <v>24</v>
      </c>
      <c r="E353" s="5">
        <f>D353*C353</f>
        <v>192</v>
      </c>
      <c r="F353" s="6">
        <f>(E353/1000)*B353</f>
        <v>96</v>
      </c>
      <c r="G353" s="3"/>
      <c r="H353" s="3"/>
      <c r="I353" s="5"/>
      <c r="J353" s="3"/>
      <c r="K353" s="5"/>
      <c r="L353" s="3"/>
      <c r="M353" s="18"/>
      <c r="N353" s="94"/>
    </row>
    <row r="354" spans="1:14">
      <c r="A354" s="3" t="s">
        <v>126</v>
      </c>
      <c r="B354" s="4">
        <f>_xlfn.XLOOKUP(A354,Preisliste!A:A,Preisliste!B:B,"nicht gefunden")</f>
        <v>120</v>
      </c>
      <c r="C354" s="3">
        <v>5</v>
      </c>
      <c r="D354" s="3">
        <f>D353</f>
        <v>24</v>
      </c>
      <c r="E354" s="5">
        <f>D354*C354</f>
        <v>120</v>
      </c>
      <c r="F354" s="6">
        <f>(E354/1000)*B354</f>
        <v>14.399999999999999</v>
      </c>
      <c r="G354" s="3"/>
      <c r="H354" s="3"/>
      <c r="I354" s="5"/>
      <c r="J354" s="3"/>
      <c r="K354" s="5"/>
      <c r="L354" s="3"/>
      <c r="M354" s="18"/>
      <c r="N354" s="94"/>
    </row>
    <row r="355" spans="1:14">
      <c r="A355" s="13" t="s">
        <v>5</v>
      </c>
      <c r="B355" s="13" t="s">
        <v>6</v>
      </c>
      <c r="C355" s="13" t="s">
        <v>7</v>
      </c>
      <c r="D355" s="13" t="s">
        <v>8</v>
      </c>
      <c r="E355" s="13" t="s">
        <v>9</v>
      </c>
      <c r="F355" s="13" t="s">
        <v>10</v>
      </c>
      <c r="G355" s="13" t="s">
        <v>11</v>
      </c>
      <c r="H355" s="13" t="s">
        <v>6</v>
      </c>
      <c r="I355" s="13" t="s">
        <v>12</v>
      </c>
      <c r="J355" s="13" t="s">
        <v>8</v>
      </c>
      <c r="K355" s="13" t="s">
        <v>13</v>
      </c>
      <c r="L355" s="13" t="s">
        <v>14</v>
      </c>
      <c r="M355" s="19" t="s">
        <v>15</v>
      </c>
      <c r="N355" s="94"/>
    </row>
    <row r="356" spans="1:14">
      <c r="A356" s="7" t="s">
        <v>64</v>
      </c>
      <c r="B356" s="8">
        <f>_xlfn.XLOOKUP(A356,Preisliste!A:A,Preisliste!B:B,"nicht gefunden")</f>
        <v>480</v>
      </c>
      <c r="C356" s="7">
        <v>100</v>
      </c>
      <c r="D356" s="7">
        <v>24</v>
      </c>
      <c r="E356" s="9">
        <f>D356*C356</f>
        <v>2400</v>
      </c>
      <c r="F356" s="10">
        <f>(E356/1000)*B356</f>
        <v>1152</v>
      </c>
      <c r="G356" s="7" t="s">
        <v>153</v>
      </c>
      <c r="H356" s="8">
        <f>_xlfn.XLOOKUP(G356,Preisliste!A:A,Preisliste!B:B,"nicht gefunden")</f>
        <v>1800</v>
      </c>
      <c r="I356" s="9">
        <v>210</v>
      </c>
      <c r="J356" s="7">
        <f>D356</f>
        <v>24</v>
      </c>
      <c r="K356" s="9">
        <f>I356*J356</f>
        <v>5040</v>
      </c>
      <c r="L356" s="10">
        <f>(K356/1000)*H356</f>
        <v>9072</v>
      </c>
      <c r="M356" s="20">
        <f>L356-F356-F357-F358</f>
        <v>2985.6</v>
      </c>
      <c r="N356" s="94"/>
    </row>
    <row r="357" spans="1:14">
      <c r="A357" s="7" t="s">
        <v>154</v>
      </c>
      <c r="B357" s="8">
        <f>_xlfn.XLOOKUP(A357,Preisliste!A:A,Preisliste!B:B,"nicht gefunden")</f>
        <v>2050</v>
      </c>
      <c r="C357" s="7">
        <v>100</v>
      </c>
      <c r="D357" s="7">
        <f>D356</f>
        <v>24</v>
      </c>
      <c r="E357" s="9">
        <f>D357*C357</f>
        <v>2400</v>
      </c>
      <c r="F357" s="10">
        <f>(E357/1000)*B357</f>
        <v>4920</v>
      </c>
      <c r="G357" s="7"/>
      <c r="H357" s="8"/>
      <c r="I357" s="9"/>
      <c r="J357" s="7"/>
      <c r="K357" s="9"/>
      <c r="L357" s="10"/>
      <c r="M357" s="21"/>
      <c r="N357" s="94"/>
    </row>
    <row r="358" spans="1:14">
      <c r="A358" s="7" t="s">
        <v>126</v>
      </c>
      <c r="B358" s="8">
        <f>_xlfn.XLOOKUP(A358,Preisliste!A:A,Preisliste!B:B,"nicht gefunden")</f>
        <v>120</v>
      </c>
      <c r="C358" s="7">
        <v>5</v>
      </c>
      <c r="D358" s="7">
        <f>D356</f>
        <v>24</v>
      </c>
      <c r="E358" s="9">
        <f>D358*C358</f>
        <v>120</v>
      </c>
      <c r="F358" s="10">
        <f>(E358/1000)*B358</f>
        <v>14.399999999999999</v>
      </c>
      <c r="G358" s="7"/>
      <c r="H358" s="7"/>
      <c r="I358" s="9"/>
      <c r="J358" s="7"/>
      <c r="K358" s="9"/>
      <c r="L358" s="7"/>
      <c r="M358" s="21"/>
      <c r="N358" s="94"/>
    </row>
    <row r="359" spans="1:14">
      <c r="A359" s="12" t="s">
        <v>5</v>
      </c>
      <c r="B359" s="12" t="s">
        <v>6</v>
      </c>
      <c r="C359" s="12" t="s">
        <v>7</v>
      </c>
      <c r="D359" s="12" t="s">
        <v>8</v>
      </c>
      <c r="E359" s="15" t="s">
        <v>9</v>
      </c>
      <c r="F359" s="12" t="s">
        <v>10</v>
      </c>
      <c r="G359" s="12" t="s">
        <v>11</v>
      </c>
      <c r="H359" s="12" t="s">
        <v>6</v>
      </c>
      <c r="I359" s="15" t="s">
        <v>12</v>
      </c>
      <c r="J359" s="12" t="s">
        <v>8</v>
      </c>
      <c r="K359" s="15" t="s">
        <v>13</v>
      </c>
      <c r="L359" s="12" t="s">
        <v>14</v>
      </c>
      <c r="M359" s="16" t="s">
        <v>15</v>
      </c>
      <c r="N359" s="94"/>
    </row>
    <row r="360" spans="1:14">
      <c r="A360" s="3" t="s">
        <v>155</v>
      </c>
      <c r="B360" s="4">
        <f>_xlfn.XLOOKUP(A360,Preisliste!A:A,Preisliste!B:B,"nicht gefunden")</f>
        <v>920</v>
      </c>
      <c r="C360" s="3">
        <v>200</v>
      </c>
      <c r="D360" s="3">
        <v>24</v>
      </c>
      <c r="E360" s="5">
        <f>D360*C360</f>
        <v>4800</v>
      </c>
      <c r="F360" s="6">
        <f>(E360/1000)*B360</f>
        <v>4416</v>
      </c>
      <c r="G360" s="3" t="s">
        <v>156</v>
      </c>
      <c r="H360" s="4">
        <f>_xlfn.XLOOKUP(G360,Preisliste!A:A,Preisliste!B:B,"nicht gefunden")</f>
        <v>1250</v>
      </c>
      <c r="I360" s="5">
        <v>200</v>
      </c>
      <c r="J360" s="3">
        <f>D360</f>
        <v>24</v>
      </c>
      <c r="K360" s="5">
        <f>I360*J360</f>
        <v>4800</v>
      </c>
      <c r="L360" s="6">
        <f>(K360/1000)*H360</f>
        <v>6000</v>
      </c>
      <c r="M360" s="17">
        <f>L360-F360+L361</f>
        <v>3254.3999999999996</v>
      </c>
      <c r="N360" s="94"/>
    </row>
    <row r="361" spans="1:14">
      <c r="A361" s="3"/>
      <c r="B361" s="4"/>
      <c r="C361" s="3"/>
      <c r="D361" s="3"/>
      <c r="E361" s="5"/>
      <c r="F361" s="6"/>
      <c r="G361" s="3" t="s">
        <v>157</v>
      </c>
      <c r="H361" s="4">
        <f>_xlfn.XLOOKUP(G361,Preisliste!A:A,Preisliste!B:B,"nicht gefunden")</f>
        <v>870</v>
      </c>
      <c r="I361" s="5">
        <v>80</v>
      </c>
      <c r="J361" s="3">
        <f>D360</f>
        <v>24</v>
      </c>
      <c r="K361" s="5">
        <f>I361*J361</f>
        <v>1920</v>
      </c>
      <c r="L361" s="6">
        <f>(K361/1000)*H361</f>
        <v>1670.3999999999999</v>
      </c>
      <c r="M361" s="18"/>
      <c r="N361" s="94"/>
    </row>
    <row r="362" spans="1:14">
      <c r="A362" s="13" t="s">
        <v>5</v>
      </c>
      <c r="B362" s="13" t="s">
        <v>6</v>
      </c>
      <c r="C362" s="13" t="s">
        <v>7</v>
      </c>
      <c r="D362" s="13" t="s">
        <v>8</v>
      </c>
      <c r="E362" s="13" t="s">
        <v>9</v>
      </c>
      <c r="F362" s="13" t="s">
        <v>10</v>
      </c>
      <c r="G362" s="13" t="s">
        <v>11</v>
      </c>
      <c r="H362" s="13" t="s">
        <v>6</v>
      </c>
      <c r="I362" s="13" t="s">
        <v>12</v>
      </c>
      <c r="J362" s="13" t="s">
        <v>8</v>
      </c>
      <c r="K362" s="13" t="s">
        <v>13</v>
      </c>
      <c r="L362" s="13" t="s">
        <v>14</v>
      </c>
      <c r="M362" s="19" t="s">
        <v>15</v>
      </c>
      <c r="N362" s="94"/>
    </row>
    <row r="363" spans="1:14">
      <c r="A363" s="7" t="s">
        <v>49</v>
      </c>
      <c r="B363" s="8">
        <f>_xlfn.XLOOKUP(A363,Preisliste!A:A,Preisliste!B:B,"nicht gefunden")</f>
        <v>1400</v>
      </c>
      <c r="C363" s="7">
        <v>400</v>
      </c>
      <c r="D363" s="7">
        <v>24</v>
      </c>
      <c r="E363" s="9">
        <f>D363*C363</f>
        <v>9600</v>
      </c>
      <c r="F363" s="10">
        <f>(E363/1000)*B363</f>
        <v>13440</v>
      </c>
      <c r="G363" s="7" t="s">
        <v>158</v>
      </c>
      <c r="H363" s="8">
        <f>_xlfn.XLOOKUP(G363,Preisliste!A:A,Preisliste!B:B,"nicht gefunden")</f>
        <v>2870</v>
      </c>
      <c r="I363" s="9">
        <v>250</v>
      </c>
      <c r="J363" s="7">
        <f>D363</f>
        <v>24</v>
      </c>
      <c r="K363" s="9">
        <f>I363*J363</f>
        <v>6000</v>
      </c>
      <c r="L363" s="10">
        <f>(K363/1000)*H363</f>
        <v>17220</v>
      </c>
      <c r="M363" s="20">
        <f>L363-F363-F364-F365</f>
        <v>2505.6</v>
      </c>
      <c r="N363" s="94"/>
    </row>
    <row r="364" spans="1:14">
      <c r="A364" s="7" t="s">
        <v>144</v>
      </c>
      <c r="B364" s="8">
        <f>_xlfn.XLOOKUP(A364,Preisliste!A:A,Preisliste!B:B,"nicht gefunden")</f>
        <v>2100</v>
      </c>
      <c r="C364" s="7">
        <v>25</v>
      </c>
      <c r="D364" s="7">
        <f>D363</f>
        <v>24</v>
      </c>
      <c r="E364" s="9">
        <f>D364*C364</f>
        <v>600</v>
      </c>
      <c r="F364" s="10">
        <f>(E364/1000)*B364</f>
        <v>1260</v>
      </c>
      <c r="G364" s="7"/>
      <c r="H364" s="8"/>
      <c r="I364" s="9"/>
      <c r="J364" s="7"/>
      <c r="K364" s="9"/>
      <c r="L364" s="10"/>
      <c r="M364" s="21"/>
      <c r="N364" s="94"/>
    </row>
    <row r="365" spans="1:14">
      <c r="A365" s="7" t="s">
        <v>126</v>
      </c>
      <c r="B365" s="8">
        <f>_xlfn.XLOOKUP(A365,Preisliste!A:A,Preisliste!B:B,"nicht gefunden")</f>
        <v>120</v>
      </c>
      <c r="C365" s="7">
        <v>5</v>
      </c>
      <c r="D365" s="7">
        <f>D363</f>
        <v>24</v>
      </c>
      <c r="E365" s="9">
        <f>D365*C365</f>
        <v>120</v>
      </c>
      <c r="F365" s="10">
        <f>(E365/1000)*B365</f>
        <v>14.399999999999999</v>
      </c>
      <c r="G365" s="7"/>
      <c r="H365" s="7"/>
      <c r="I365" s="9"/>
      <c r="J365" s="7"/>
      <c r="K365" s="9"/>
      <c r="L365" s="7"/>
      <c r="M365" s="21"/>
      <c r="N365" s="94"/>
    </row>
    <row r="366" spans="1:14">
      <c r="A366" s="12" t="s">
        <v>5</v>
      </c>
      <c r="B366" s="12" t="s">
        <v>6</v>
      </c>
      <c r="C366" s="12" t="s">
        <v>7</v>
      </c>
      <c r="D366" s="12" t="s">
        <v>8</v>
      </c>
      <c r="E366" s="15" t="s">
        <v>9</v>
      </c>
      <c r="F366" s="12" t="s">
        <v>10</v>
      </c>
      <c r="G366" s="12" t="s">
        <v>11</v>
      </c>
      <c r="H366" s="12" t="s">
        <v>6</v>
      </c>
      <c r="I366" s="15" t="s">
        <v>12</v>
      </c>
      <c r="J366" s="12" t="s">
        <v>8</v>
      </c>
      <c r="K366" s="15" t="s">
        <v>13</v>
      </c>
      <c r="L366" s="12" t="s">
        <v>14</v>
      </c>
      <c r="M366" s="16" t="s">
        <v>15</v>
      </c>
      <c r="N366" s="94"/>
    </row>
    <row r="367" spans="1:14">
      <c r="A367" s="3" t="s">
        <v>134</v>
      </c>
      <c r="B367" s="4">
        <f>_xlfn.XLOOKUP(A367,Preisliste!A:A,Preisliste!B:B,"nicht gefunden")</f>
        <v>145</v>
      </c>
      <c r="C367" s="3">
        <v>500</v>
      </c>
      <c r="D367" s="3">
        <v>24</v>
      </c>
      <c r="E367" s="5">
        <f>D367*C367</f>
        <v>12000</v>
      </c>
      <c r="F367" s="6">
        <f>(E367/1000)*B367</f>
        <v>1740</v>
      </c>
      <c r="G367" s="3" t="s">
        <v>159</v>
      </c>
      <c r="H367" s="4">
        <f>_xlfn.XLOOKUP(G367,Preisliste!A:A,Preisliste!B:B,"nicht gefunden")</f>
        <v>570</v>
      </c>
      <c r="I367" s="5">
        <v>450</v>
      </c>
      <c r="J367" s="3">
        <f>D367</f>
        <v>24</v>
      </c>
      <c r="K367" s="5">
        <f>I367*J367</f>
        <v>10800</v>
      </c>
      <c r="L367" s="6">
        <f>(K367/1000)*H367</f>
        <v>6156</v>
      </c>
      <c r="M367" s="17">
        <f>L367-F367-F368</f>
        <v>4401.6000000000004</v>
      </c>
      <c r="N367" s="94"/>
    </row>
    <row r="368" spans="1:14">
      <c r="A368" s="3" t="s">
        <v>126</v>
      </c>
      <c r="B368" s="4">
        <f>_xlfn.XLOOKUP(A368,Preisliste!A:A,Preisliste!B:B,"nicht gefunden")</f>
        <v>120</v>
      </c>
      <c r="C368" s="3">
        <v>5</v>
      </c>
      <c r="D368" s="3">
        <f>D367</f>
        <v>24</v>
      </c>
      <c r="E368" s="5">
        <f>D368*C368</f>
        <v>120</v>
      </c>
      <c r="F368" s="6">
        <f>(E368/1000)*B368</f>
        <v>14.399999999999999</v>
      </c>
      <c r="G368" s="3"/>
      <c r="H368" s="4"/>
      <c r="I368" s="5"/>
      <c r="J368" s="3"/>
      <c r="K368" s="5"/>
      <c r="L368" s="6"/>
      <c r="M368" s="18"/>
      <c r="N368" s="94"/>
    </row>
    <row r="369" spans="1:14">
      <c r="A369" s="13" t="s">
        <v>5</v>
      </c>
      <c r="B369" s="13" t="s">
        <v>6</v>
      </c>
      <c r="C369" s="13" t="s">
        <v>7</v>
      </c>
      <c r="D369" s="13" t="s">
        <v>8</v>
      </c>
      <c r="E369" s="13" t="s">
        <v>9</v>
      </c>
      <c r="F369" s="13" t="s">
        <v>10</v>
      </c>
      <c r="G369" s="13" t="s">
        <v>11</v>
      </c>
      <c r="H369" s="13" t="s">
        <v>6</v>
      </c>
      <c r="I369" s="13" t="s">
        <v>12</v>
      </c>
      <c r="J369" s="13" t="s">
        <v>8</v>
      </c>
      <c r="K369" s="13" t="s">
        <v>13</v>
      </c>
      <c r="L369" s="13" t="s">
        <v>14</v>
      </c>
      <c r="M369" s="19" t="s">
        <v>15</v>
      </c>
      <c r="N369" s="94"/>
    </row>
    <row r="370" spans="1:14">
      <c r="A370" s="7" t="s">
        <v>134</v>
      </c>
      <c r="B370" s="8">
        <f>_xlfn.XLOOKUP(A370,Preisliste!A:A,Preisliste!B:B,"nicht gefunden")</f>
        <v>145</v>
      </c>
      <c r="C370" s="7">
        <v>320</v>
      </c>
      <c r="D370" s="7">
        <v>24</v>
      </c>
      <c r="E370" s="9">
        <f>D370*C370</f>
        <v>7680</v>
      </c>
      <c r="F370" s="10">
        <f>(E370/1000)*B370</f>
        <v>1113.5999999999999</v>
      </c>
      <c r="G370" s="7" t="s">
        <v>160</v>
      </c>
      <c r="H370" s="8">
        <f>_xlfn.XLOOKUP(G370,Preisliste!A:A,Preisliste!B:B,"nicht gefunden")</f>
        <v>880</v>
      </c>
      <c r="I370" s="9">
        <v>280</v>
      </c>
      <c r="J370" s="7">
        <f>D370</f>
        <v>24</v>
      </c>
      <c r="K370" s="9">
        <f>I370*J370</f>
        <v>6720</v>
      </c>
      <c r="L370" s="10">
        <f>(K370/1000)*H370</f>
        <v>5913.5999999999995</v>
      </c>
      <c r="M370" s="20">
        <f>L370-F370-F371-F372-F373</f>
        <v>4015.2000000000003</v>
      </c>
      <c r="N370" s="94"/>
    </row>
    <row r="371" spans="1:14">
      <c r="A371" s="7" t="s">
        <v>125</v>
      </c>
      <c r="B371" s="8">
        <f>_xlfn.XLOOKUP(A371,Preisliste!A:A,Preisliste!B:B,"nicht gefunden")</f>
        <v>520</v>
      </c>
      <c r="C371" s="7">
        <v>30</v>
      </c>
      <c r="D371" s="7">
        <f>D370</f>
        <v>24</v>
      </c>
      <c r="E371" s="9">
        <f>D371*C371</f>
        <v>720</v>
      </c>
      <c r="F371" s="10">
        <f>(E371/1000)*B371</f>
        <v>374.4</v>
      </c>
      <c r="G371" s="7"/>
      <c r="H371" s="8"/>
      <c r="I371" s="9"/>
      <c r="J371" s="7"/>
      <c r="K371" s="9"/>
      <c r="L371" s="10"/>
      <c r="M371" s="21"/>
      <c r="N371" s="94"/>
    </row>
    <row r="372" spans="1:14">
      <c r="A372" s="7" t="s">
        <v>62</v>
      </c>
      <c r="B372" s="8">
        <f>_xlfn.XLOOKUP(A372,Preisliste!A:A,Preisliste!B:B,"nicht gefunden")</f>
        <v>550</v>
      </c>
      <c r="C372" s="7">
        <v>30</v>
      </c>
      <c r="D372" s="7">
        <f>D370</f>
        <v>24</v>
      </c>
      <c r="E372" s="9">
        <f>D372*C372</f>
        <v>720</v>
      </c>
      <c r="F372" s="10">
        <f>(E372/1000)*B372</f>
        <v>396</v>
      </c>
      <c r="G372" s="7"/>
      <c r="H372" s="7"/>
      <c r="I372" s="9"/>
      <c r="J372" s="7"/>
      <c r="K372" s="9"/>
      <c r="L372" s="7"/>
      <c r="M372" s="21"/>
      <c r="N372" s="94"/>
    </row>
    <row r="373" spans="1:14">
      <c r="A373" s="7" t="s">
        <v>126</v>
      </c>
      <c r="B373" s="8">
        <f>_xlfn.XLOOKUP(A373,Preisliste!A:A,Preisliste!B:B,"nicht gefunden")</f>
        <v>120</v>
      </c>
      <c r="C373" s="7">
        <v>5</v>
      </c>
      <c r="D373" s="7">
        <v>24</v>
      </c>
      <c r="E373" s="9">
        <f>D373*C373</f>
        <v>120</v>
      </c>
      <c r="F373" s="10">
        <f>(E373/1000)*B373</f>
        <v>14.399999999999999</v>
      </c>
      <c r="G373" s="7"/>
      <c r="H373" s="7"/>
      <c r="I373" s="9"/>
      <c r="J373" s="7"/>
      <c r="K373" s="9"/>
      <c r="L373" s="7"/>
      <c r="M373" s="21"/>
      <c r="N373" s="94"/>
    </row>
    <row r="374" spans="1:14">
      <c r="A374" s="12" t="s">
        <v>5</v>
      </c>
      <c r="B374" s="12" t="s">
        <v>6</v>
      </c>
      <c r="C374" s="12" t="s">
        <v>7</v>
      </c>
      <c r="D374" s="12" t="s">
        <v>8</v>
      </c>
      <c r="E374" s="12" t="s">
        <v>9</v>
      </c>
      <c r="F374" s="12" t="s">
        <v>10</v>
      </c>
      <c r="G374" s="12" t="s">
        <v>11</v>
      </c>
      <c r="H374" s="12" t="s">
        <v>6</v>
      </c>
      <c r="I374" s="12" t="s">
        <v>12</v>
      </c>
      <c r="J374" s="12" t="s">
        <v>8</v>
      </c>
      <c r="K374" s="12" t="s">
        <v>13</v>
      </c>
      <c r="L374" s="12" t="s">
        <v>14</v>
      </c>
      <c r="M374" s="16" t="s">
        <v>15</v>
      </c>
      <c r="N374" s="94"/>
    </row>
    <row r="375" spans="1:14">
      <c r="A375" s="3" t="s">
        <v>65</v>
      </c>
      <c r="B375" s="4">
        <f>_xlfn.XLOOKUP(A375,Preisliste!A:A,Preisliste!B:B,"nicht gefunden")</f>
        <v>460</v>
      </c>
      <c r="C375" s="3">
        <v>100</v>
      </c>
      <c r="D375" s="3">
        <v>24</v>
      </c>
      <c r="E375" s="5">
        <f>D375*C375</f>
        <v>2400</v>
      </c>
      <c r="F375" s="6">
        <f>(E375/1000)*B375</f>
        <v>1104</v>
      </c>
      <c r="G375" s="3" t="s">
        <v>161</v>
      </c>
      <c r="H375" s="4">
        <f>_xlfn.XLOOKUP(G375,Preisliste!A:A,Preisliste!B:B,"nicht gefunden")</f>
        <v>900</v>
      </c>
      <c r="I375" s="5">
        <v>250</v>
      </c>
      <c r="J375" s="3">
        <f>D375</f>
        <v>24</v>
      </c>
      <c r="K375" s="5">
        <f>I375*J375</f>
        <v>6000</v>
      </c>
      <c r="L375" s="6">
        <f>(K375/1000)*H375</f>
        <v>5400</v>
      </c>
      <c r="M375" s="17">
        <f>L375-F375-F376-F377</f>
        <v>3993.6</v>
      </c>
      <c r="N375" s="94"/>
    </row>
    <row r="376" spans="1:14">
      <c r="A376" s="3" t="s">
        <v>64</v>
      </c>
      <c r="B376" s="4">
        <f>_xlfn.XLOOKUP(A376,Preisliste!A:A,Preisliste!B:B,"nicht gefunden")</f>
        <v>480</v>
      </c>
      <c r="C376" s="3">
        <v>25</v>
      </c>
      <c r="D376" s="3">
        <f>D375</f>
        <v>24</v>
      </c>
      <c r="E376" s="5">
        <f>D376*C376</f>
        <v>600</v>
      </c>
      <c r="F376" s="6">
        <f>(E376/1000)*B376</f>
        <v>288</v>
      </c>
      <c r="G376" s="3"/>
      <c r="H376" s="4"/>
      <c r="I376" s="5"/>
      <c r="J376" s="3"/>
      <c r="K376" s="5"/>
      <c r="L376" s="6"/>
      <c r="M376" s="18"/>
      <c r="N376" s="94"/>
    </row>
    <row r="377" spans="1:14">
      <c r="A377" s="3" t="s">
        <v>126</v>
      </c>
      <c r="B377" s="4">
        <f>_xlfn.XLOOKUP(A377,Preisliste!A:A,Preisliste!B:B,"nicht gefunden")</f>
        <v>120</v>
      </c>
      <c r="C377" s="3">
        <v>5</v>
      </c>
      <c r="D377" s="3">
        <f>D375</f>
        <v>24</v>
      </c>
      <c r="E377" s="5">
        <f>D377*C377</f>
        <v>120</v>
      </c>
      <c r="F377" s="6">
        <f>(E377/1000)*B377</f>
        <v>14.399999999999999</v>
      </c>
      <c r="G377" s="3"/>
      <c r="H377" s="3"/>
      <c r="I377" s="5"/>
      <c r="J377" s="3"/>
      <c r="K377" s="5"/>
      <c r="L377" s="3"/>
      <c r="M377" s="18"/>
      <c r="N377" s="94"/>
    </row>
    <row r="378" spans="1:14">
      <c r="A378" s="13" t="s">
        <v>5</v>
      </c>
      <c r="B378" s="13" t="s">
        <v>6</v>
      </c>
      <c r="C378" s="13" t="s">
        <v>7</v>
      </c>
      <c r="D378" s="13" t="s">
        <v>8</v>
      </c>
      <c r="E378" s="14" t="s">
        <v>9</v>
      </c>
      <c r="F378" s="13" t="s">
        <v>10</v>
      </c>
      <c r="G378" s="13" t="s">
        <v>11</v>
      </c>
      <c r="H378" s="13" t="s">
        <v>6</v>
      </c>
      <c r="I378" s="14" t="s">
        <v>12</v>
      </c>
      <c r="J378" s="13" t="s">
        <v>8</v>
      </c>
      <c r="K378" s="14" t="s">
        <v>13</v>
      </c>
      <c r="L378" s="13" t="s">
        <v>14</v>
      </c>
      <c r="M378" s="19" t="s">
        <v>15</v>
      </c>
      <c r="N378" s="94"/>
    </row>
    <row r="379" spans="1:14">
      <c r="A379" s="7" t="s">
        <v>114</v>
      </c>
      <c r="B379" s="8">
        <f>_xlfn.XLOOKUP(A379,Preisliste!A:A,Preisliste!B:B,"nicht gefunden")</f>
        <v>1150</v>
      </c>
      <c r="C379" s="7">
        <v>150</v>
      </c>
      <c r="D379" s="7">
        <v>24</v>
      </c>
      <c r="E379" s="9">
        <f>D379*C379</f>
        <v>3600</v>
      </c>
      <c r="F379" s="10">
        <f>(E379/1000)*B379</f>
        <v>4140</v>
      </c>
      <c r="G379" s="7" t="s">
        <v>162</v>
      </c>
      <c r="H379" s="8">
        <f>_xlfn.XLOOKUP(G379,Preisliste!A:A,Preisliste!B:B,"nicht gefunden")</f>
        <v>2700</v>
      </c>
      <c r="I379" s="9">
        <v>150</v>
      </c>
      <c r="J379" s="7">
        <f>D379</f>
        <v>24</v>
      </c>
      <c r="K379" s="9">
        <f>I379*J379</f>
        <v>3600</v>
      </c>
      <c r="L379" s="10">
        <f>(K379/1000)*H379</f>
        <v>9720</v>
      </c>
      <c r="M379" s="20">
        <f>L379-F379-F380</f>
        <v>4876.8</v>
      </c>
      <c r="N379" s="94"/>
    </row>
    <row r="380" spans="1:14">
      <c r="A380" s="7" t="s">
        <v>163</v>
      </c>
      <c r="B380" s="8">
        <f>_xlfn.XLOOKUP(A380,Preisliste!A:A,Preisliste!B:B,"nicht gefunden")</f>
        <v>2930</v>
      </c>
      <c r="C380" s="7">
        <v>10</v>
      </c>
      <c r="D380" s="7">
        <f>D379</f>
        <v>24</v>
      </c>
      <c r="E380" s="9">
        <f>D380*C380</f>
        <v>240</v>
      </c>
      <c r="F380" s="10">
        <f>(E380/1000)*B380</f>
        <v>703.19999999999993</v>
      </c>
      <c r="G380" s="7"/>
      <c r="H380" s="8"/>
      <c r="I380" s="9"/>
      <c r="J380" s="7"/>
      <c r="K380" s="9"/>
      <c r="L380" s="10"/>
      <c r="M380" s="21"/>
      <c r="N380" s="94"/>
    </row>
    <row r="381" spans="1:14">
      <c r="A381" s="12" t="s">
        <v>5</v>
      </c>
      <c r="B381" s="12" t="s">
        <v>6</v>
      </c>
      <c r="C381" s="12" t="s">
        <v>7</v>
      </c>
      <c r="D381" s="12" t="s">
        <v>8</v>
      </c>
      <c r="E381" s="15" t="s">
        <v>9</v>
      </c>
      <c r="F381" s="12" t="s">
        <v>10</v>
      </c>
      <c r="G381" s="12" t="s">
        <v>11</v>
      </c>
      <c r="H381" s="12" t="s">
        <v>6</v>
      </c>
      <c r="I381" s="15" t="s">
        <v>12</v>
      </c>
      <c r="J381" s="12" t="s">
        <v>8</v>
      </c>
      <c r="K381" s="15" t="s">
        <v>13</v>
      </c>
      <c r="L381" s="12" t="s">
        <v>14</v>
      </c>
      <c r="M381" s="16" t="s">
        <v>15</v>
      </c>
      <c r="N381" s="94"/>
    </row>
    <row r="382" spans="1:14">
      <c r="A382" s="3" t="s">
        <v>114</v>
      </c>
      <c r="B382" s="4">
        <f>_xlfn.XLOOKUP(A382,Preisliste!A:A,Preisliste!B:B,"nicht gefunden")</f>
        <v>1150</v>
      </c>
      <c r="C382" s="3">
        <v>100</v>
      </c>
      <c r="D382" s="3">
        <v>24</v>
      </c>
      <c r="E382" s="5">
        <f>D382*C382</f>
        <v>2400</v>
      </c>
      <c r="F382" s="6">
        <f>(E382/1000)*B382</f>
        <v>2760</v>
      </c>
      <c r="G382" s="3" t="s">
        <v>164</v>
      </c>
      <c r="H382" s="4">
        <f>_xlfn.XLOOKUP(G382,Preisliste!A:A,Preisliste!B:B,"nicht gefunden")</f>
        <v>1420</v>
      </c>
      <c r="I382" s="5">
        <v>180</v>
      </c>
      <c r="J382" s="3">
        <f>D382</f>
        <v>24</v>
      </c>
      <c r="K382" s="5">
        <f>I382*J382</f>
        <v>4320</v>
      </c>
      <c r="L382" s="6">
        <f>(K382/1000)*H382</f>
        <v>6134.4000000000005</v>
      </c>
      <c r="M382" s="17">
        <f>L382-F382-F383</f>
        <v>2996.4000000000005</v>
      </c>
      <c r="N382" s="94"/>
    </row>
    <row r="383" spans="1:14">
      <c r="A383" s="3" t="s">
        <v>128</v>
      </c>
      <c r="B383" s="4">
        <f>_xlfn.XLOOKUP(A383,Preisliste!A:A,Preisliste!B:B,"nicht gefunden")</f>
        <v>3150</v>
      </c>
      <c r="C383" s="3">
        <v>5</v>
      </c>
      <c r="D383" s="3">
        <f>D382</f>
        <v>24</v>
      </c>
      <c r="E383" s="5">
        <f>D383*C383</f>
        <v>120</v>
      </c>
      <c r="F383" s="6">
        <f>(E383/1000)*B383</f>
        <v>378</v>
      </c>
      <c r="G383" s="3"/>
      <c r="H383" s="4"/>
      <c r="I383" s="5"/>
      <c r="J383" s="3"/>
      <c r="K383" s="5"/>
      <c r="L383" s="6"/>
      <c r="M383" s="18"/>
      <c r="N383" s="94"/>
    </row>
    <row r="384" spans="1:14">
      <c r="A384" s="13" t="s">
        <v>5</v>
      </c>
      <c r="B384" s="13" t="s">
        <v>6</v>
      </c>
      <c r="C384" s="13" t="s">
        <v>7</v>
      </c>
      <c r="D384" s="13" t="s">
        <v>8</v>
      </c>
      <c r="E384" s="13" t="s">
        <v>9</v>
      </c>
      <c r="F384" s="13" t="s">
        <v>10</v>
      </c>
      <c r="G384" s="13" t="s">
        <v>11</v>
      </c>
      <c r="H384" s="13" t="s">
        <v>6</v>
      </c>
      <c r="I384" s="13" t="s">
        <v>12</v>
      </c>
      <c r="J384" s="13" t="s">
        <v>8</v>
      </c>
      <c r="K384" s="13" t="s">
        <v>13</v>
      </c>
      <c r="L384" s="13" t="s">
        <v>14</v>
      </c>
      <c r="M384" s="19" t="s">
        <v>15</v>
      </c>
      <c r="N384" s="94"/>
    </row>
    <row r="385" spans="1:14">
      <c r="A385" s="7" t="s">
        <v>141</v>
      </c>
      <c r="B385" s="8">
        <f>_xlfn.XLOOKUP(A385,Preisliste!A:A,Preisliste!B:B,"nicht gefunden")</f>
        <v>140</v>
      </c>
      <c r="C385" s="7">
        <v>320</v>
      </c>
      <c r="D385" s="7">
        <v>24</v>
      </c>
      <c r="E385" s="9">
        <f>D385*C385</f>
        <v>7680</v>
      </c>
      <c r="F385" s="10">
        <f>(E385/1000)*B385</f>
        <v>1075.2</v>
      </c>
      <c r="G385" t="s">
        <v>165</v>
      </c>
      <c r="H385" s="8">
        <f>_xlfn.XLOOKUP(G385,Preisliste!A:A,Preisliste!B:B,"nicht gefunden")</f>
        <v>820</v>
      </c>
      <c r="I385" s="9">
        <v>180</v>
      </c>
      <c r="J385" s="7">
        <f>D385</f>
        <v>24</v>
      </c>
      <c r="K385" s="9">
        <f>I385*J385</f>
        <v>4320</v>
      </c>
      <c r="L385" s="10">
        <f>(K385/1000)*H385</f>
        <v>3542.4</v>
      </c>
      <c r="M385" s="20">
        <f>L385-F385-F386-F387-F388</f>
        <v>2067.6</v>
      </c>
      <c r="N385" s="94"/>
    </row>
    <row r="386" spans="1:14">
      <c r="A386" s="7" t="s">
        <v>125</v>
      </c>
      <c r="B386" s="8">
        <f>_xlfn.XLOOKUP(A386,Preisliste!A:A,Preisliste!B:B,"nicht gefunden")</f>
        <v>520</v>
      </c>
      <c r="C386" s="7">
        <v>15</v>
      </c>
      <c r="D386" s="7">
        <f>D385</f>
        <v>24</v>
      </c>
      <c r="E386" s="9">
        <f>D386*C386</f>
        <v>360</v>
      </c>
      <c r="F386" s="10">
        <f>(E386/1000)*B386</f>
        <v>187.2</v>
      </c>
      <c r="G386" s="7"/>
      <c r="H386" s="8"/>
      <c r="I386" s="9"/>
      <c r="J386" s="7"/>
      <c r="K386" s="9"/>
      <c r="L386" s="10"/>
      <c r="M386" s="21"/>
      <c r="N386" s="94"/>
    </row>
    <row r="387" spans="1:14">
      <c r="A387" s="7" t="s">
        <v>62</v>
      </c>
      <c r="B387" s="8">
        <f>_xlfn.XLOOKUP(A387,Preisliste!A:A,Preisliste!B:B,"nicht gefunden")</f>
        <v>550</v>
      </c>
      <c r="C387" s="7">
        <v>15</v>
      </c>
      <c r="D387" s="7">
        <f>D385</f>
        <v>24</v>
      </c>
      <c r="E387" s="9">
        <f>D387*C387</f>
        <v>360</v>
      </c>
      <c r="F387" s="10">
        <f>(E387/1000)*B387</f>
        <v>198</v>
      </c>
      <c r="G387" s="7"/>
      <c r="H387" s="7"/>
      <c r="I387" s="9"/>
      <c r="J387" s="7"/>
      <c r="K387" s="9"/>
      <c r="L387" s="7"/>
      <c r="M387" s="21"/>
      <c r="N387" s="94"/>
    </row>
    <row r="388" spans="1:14">
      <c r="A388" s="7" t="s">
        <v>126</v>
      </c>
      <c r="B388" s="8">
        <f>_xlfn.XLOOKUP(A388,Preisliste!A:A,Preisliste!B:B,"nicht gefunden")</f>
        <v>120</v>
      </c>
      <c r="C388" s="7">
        <v>5</v>
      </c>
      <c r="D388" s="7">
        <v>24</v>
      </c>
      <c r="E388" s="9">
        <f>D388*C388</f>
        <v>120</v>
      </c>
      <c r="F388" s="10">
        <f>(E388/1000)*B388</f>
        <v>14.399999999999999</v>
      </c>
      <c r="G388" s="7"/>
      <c r="H388" s="7"/>
      <c r="I388" s="9"/>
      <c r="J388" s="7"/>
      <c r="K388" s="9"/>
      <c r="L388" s="7"/>
      <c r="M388" s="21"/>
      <c r="N388" s="94"/>
    </row>
    <row r="389" spans="1:14">
      <c r="A389" s="12" t="s">
        <v>5</v>
      </c>
      <c r="B389" s="12" t="s">
        <v>6</v>
      </c>
      <c r="C389" s="12" t="s">
        <v>7</v>
      </c>
      <c r="D389" s="12" t="s">
        <v>8</v>
      </c>
      <c r="E389" s="15" t="s">
        <v>9</v>
      </c>
      <c r="F389" s="12" t="s">
        <v>10</v>
      </c>
      <c r="G389" s="12" t="s">
        <v>11</v>
      </c>
      <c r="H389" s="12" t="s">
        <v>6</v>
      </c>
      <c r="I389" s="15" t="s">
        <v>12</v>
      </c>
      <c r="J389" s="12" t="s">
        <v>8</v>
      </c>
      <c r="K389" s="15" t="s">
        <v>13</v>
      </c>
      <c r="L389" s="12" t="s">
        <v>14</v>
      </c>
      <c r="M389" s="16" t="s">
        <v>15</v>
      </c>
      <c r="N389" s="94"/>
    </row>
    <row r="390" spans="1:14">
      <c r="A390" s="3" t="s">
        <v>141</v>
      </c>
      <c r="B390" s="4">
        <f>_xlfn.XLOOKUP(A390,Preisliste!A:A,Preisliste!B:B,"nicht gefunden")</f>
        <v>140</v>
      </c>
      <c r="C390" s="3">
        <v>250</v>
      </c>
      <c r="D390" s="3">
        <v>24</v>
      </c>
      <c r="E390" s="5">
        <f>D390*C390</f>
        <v>6000</v>
      </c>
      <c r="F390" s="6">
        <f>(E390/1000)*B390</f>
        <v>840</v>
      </c>
      <c r="G390" s="3" t="s">
        <v>166</v>
      </c>
      <c r="H390" s="4">
        <f>_xlfn.XLOOKUP(G390,Preisliste!A:A,Preisliste!B:B,"nicht gefunden")</f>
        <v>570</v>
      </c>
      <c r="I390" s="5">
        <v>220</v>
      </c>
      <c r="J390" s="3">
        <f>D390</f>
        <v>24</v>
      </c>
      <c r="K390" s="5">
        <f>I390*J390</f>
        <v>5280</v>
      </c>
      <c r="L390" s="6">
        <f>(K390/1000)*H390</f>
        <v>3009.6000000000004</v>
      </c>
      <c r="M390" s="17">
        <f>L390-F390-F391</f>
        <v>2155.2000000000003</v>
      </c>
      <c r="N390" s="94"/>
    </row>
    <row r="391" spans="1:14">
      <c r="A391" s="3" t="s">
        <v>126</v>
      </c>
      <c r="B391" s="4">
        <f>_xlfn.XLOOKUP(A391,Preisliste!A:A,Preisliste!B:B,"nicht gefunden")</f>
        <v>120</v>
      </c>
      <c r="C391" s="3">
        <v>5</v>
      </c>
      <c r="D391" s="3">
        <f>D390</f>
        <v>24</v>
      </c>
      <c r="E391" s="5">
        <f>D391*C391</f>
        <v>120</v>
      </c>
      <c r="F391" s="6">
        <f>(E391/1000)*B391</f>
        <v>14.399999999999999</v>
      </c>
      <c r="G391" s="3"/>
      <c r="H391" s="4"/>
      <c r="I391" s="5"/>
      <c r="J391" s="3"/>
      <c r="K391" s="5"/>
      <c r="L391" s="6"/>
      <c r="M391" s="18"/>
      <c r="N391" s="94"/>
    </row>
    <row r="392" spans="1:14">
      <c r="A392" s="13" t="s">
        <v>5</v>
      </c>
      <c r="B392" s="13" t="s">
        <v>6</v>
      </c>
      <c r="C392" s="13" t="s">
        <v>7</v>
      </c>
      <c r="D392" s="13" t="s">
        <v>8</v>
      </c>
      <c r="E392" s="13" t="s">
        <v>9</v>
      </c>
      <c r="F392" s="13" t="s">
        <v>10</v>
      </c>
      <c r="G392" s="13" t="s">
        <v>11</v>
      </c>
      <c r="H392" s="13" t="s">
        <v>6</v>
      </c>
      <c r="I392" s="13" t="s">
        <v>12</v>
      </c>
      <c r="J392" s="13" t="s">
        <v>8</v>
      </c>
      <c r="K392" s="13" t="s">
        <v>13</v>
      </c>
      <c r="L392" s="13" t="s">
        <v>14</v>
      </c>
      <c r="M392" s="19" t="s">
        <v>15</v>
      </c>
      <c r="N392" s="94"/>
    </row>
    <row r="393" spans="1:14">
      <c r="A393" s="7" t="s">
        <v>63</v>
      </c>
      <c r="B393" s="8">
        <f>_xlfn.XLOOKUP(A393,Preisliste!A:A,Preisliste!B:B,"nicht gefunden")</f>
        <v>500</v>
      </c>
      <c r="C393" s="7">
        <v>100</v>
      </c>
      <c r="D393" s="7">
        <v>24</v>
      </c>
      <c r="E393" s="9">
        <f>D393*C393</f>
        <v>2400</v>
      </c>
      <c r="F393" s="10">
        <f>(E393/1000)*B393</f>
        <v>1200</v>
      </c>
      <c r="G393" s="7" t="s">
        <v>167</v>
      </c>
      <c r="H393" s="8">
        <f>_xlfn.XLOOKUP(G393,Preisliste!A:A,Preisliste!B:B,"nicht gefunden")</f>
        <v>2120</v>
      </c>
      <c r="I393" s="9">
        <v>100</v>
      </c>
      <c r="J393" s="7">
        <f>D393</f>
        <v>24</v>
      </c>
      <c r="K393" s="9">
        <f>I393*J393</f>
        <v>2400</v>
      </c>
      <c r="L393" s="10">
        <f>(K393/1000)*H393</f>
        <v>5088</v>
      </c>
      <c r="M393" s="20">
        <f>L393-F393-F394-F395-F396</f>
        <v>2174.4</v>
      </c>
      <c r="N393" s="94"/>
    </row>
    <row r="394" spans="1:14">
      <c r="A394" s="7" t="s">
        <v>125</v>
      </c>
      <c r="B394" s="8">
        <f>_xlfn.XLOOKUP(A394,Preisliste!A:A,Preisliste!B:B,"nicht gefunden")</f>
        <v>520</v>
      </c>
      <c r="C394" s="7">
        <v>15</v>
      </c>
      <c r="D394" s="7">
        <f>D393</f>
        <v>24</v>
      </c>
      <c r="E394" s="9">
        <f>D394*C394</f>
        <v>360</v>
      </c>
      <c r="F394" s="10">
        <f>(E394/1000)*B394</f>
        <v>187.2</v>
      </c>
      <c r="G394" s="7"/>
      <c r="H394" s="8"/>
      <c r="I394" s="9"/>
      <c r="J394" s="7"/>
      <c r="K394" s="9"/>
      <c r="L394" s="10"/>
      <c r="M394" s="21"/>
      <c r="N394" s="94"/>
    </row>
    <row r="395" spans="1:14">
      <c r="A395" s="7" t="s">
        <v>25</v>
      </c>
      <c r="B395" s="8">
        <f>_xlfn.XLOOKUP(A395,Preisliste!A:A,Preisliste!B:B,"nicht gefunden")</f>
        <v>525</v>
      </c>
      <c r="C395" s="7">
        <v>120</v>
      </c>
      <c r="D395" s="7">
        <f>D393</f>
        <v>24</v>
      </c>
      <c r="E395" s="9">
        <f>D395*C395</f>
        <v>2880</v>
      </c>
      <c r="F395" s="10">
        <f>(E395/1000)*B395</f>
        <v>1512</v>
      </c>
      <c r="G395" s="7"/>
      <c r="H395" s="7"/>
      <c r="I395" s="9"/>
      <c r="J395" s="7"/>
      <c r="K395" s="9"/>
      <c r="L395" s="7"/>
      <c r="M395" s="21"/>
      <c r="N395" s="94"/>
    </row>
    <row r="396" spans="1:14">
      <c r="A396" s="7" t="s">
        <v>126</v>
      </c>
      <c r="B396" s="8">
        <f>_xlfn.XLOOKUP(A396,Preisliste!A:A,Preisliste!B:B,"nicht gefunden")</f>
        <v>120</v>
      </c>
      <c r="C396" s="7">
        <v>5</v>
      </c>
      <c r="D396" s="7">
        <v>24</v>
      </c>
      <c r="E396" s="9">
        <f>D396*C396</f>
        <v>120</v>
      </c>
      <c r="F396" s="10">
        <f>(E396/1000)*B396</f>
        <v>14.399999999999999</v>
      </c>
      <c r="G396" s="7"/>
      <c r="H396" s="7"/>
      <c r="I396" s="9"/>
      <c r="J396" s="7"/>
      <c r="K396" s="9"/>
      <c r="L396" s="7"/>
      <c r="M396" s="21"/>
      <c r="N396" s="94"/>
    </row>
    <row r="397" spans="1:14">
      <c r="A397" s="12" t="s">
        <v>5</v>
      </c>
      <c r="B397" s="12" t="s">
        <v>6</v>
      </c>
      <c r="C397" s="12" t="s">
        <v>7</v>
      </c>
      <c r="D397" s="12" t="s">
        <v>8</v>
      </c>
      <c r="E397" s="12" t="s">
        <v>9</v>
      </c>
      <c r="F397" s="12" t="s">
        <v>10</v>
      </c>
      <c r="G397" s="12" t="s">
        <v>11</v>
      </c>
      <c r="H397" s="12" t="s">
        <v>6</v>
      </c>
      <c r="I397" s="12" t="s">
        <v>12</v>
      </c>
      <c r="J397" s="12" t="s">
        <v>8</v>
      </c>
      <c r="K397" s="12" t="s">
        <v>13</v>
      </c>
      <c r="L397" s="12" t="s">
        <v>14</v>
      </c>
      <c r="M397" s="16" t="s">
        <v>15</v>
      </c>
      <c r="N397" s="94"/>
    </row>
    <row r="398" spans="1:14">
      <c r="A398" s="3" t="s">
        <v>20</v>
      </c>
      <c r="B398" s="4">
        <f>_xlfn.XLOOKUP(A398,Preisliste!A:A,Preisliste!B:B,"nicht gefunden")</f>
        <v>0</v>
      </c>
      <c r="C398" s="3">
        <v>320</v>
      </c>
      <c r="D398" s="3">
        <v>24</v>
      </c>
      <c r="E398" s="5">
        <f>D398*C398</f>
        <v>7680</v>
      </c>
      <c r="F398" s="6">
        <f>(E398/1000)*B398</f>
        <v>0</v>
      </c>
      <c r="G398" s="3" t="s">
        <v>168</v>
      </c>
      <c r="H398" s="4">
        <f>_xlfn.XLOOKUP(G398,Preisliste!A:A,Preisliste!B:B,"nicht gefunden")</f>
        <v>2050</v>
      </c>
      <c r="I398" s="5">
        <v>250</v>
      </c>
      <c r="J398" s="3">
        <f>D398</f>
        <v>24</v>
      </c>
      <c r="K398" s="5">
        <f>I398*J398</f>
        <v>6000</v>
      </c>
      <c r="L398" s="6">
        <f>(K398/1000)*H398</f>
        <v>12300</v>
      </c>
      <c r="M398" s="17">
        <f>L398-F398-F399-F400-F401</f>
        <v>3525.6</v>
      </c>
      <c r="N398" s="94"/>
    </row>
    <row r="399" spans="1:14">
      <c r="A399" s="3" t="s">
        <v>169</v>
      </c>
      <c r="B399" s="4">
        <f>_xlfn.XLOOKUP(A399,Preisliste!A:A,Preisliste!B:B,"nicht gefunden")</f>
        <v>650</v>
      </c>
      <c r="C399" s="3">
        <v>400</v>
      </c>
      <c r="D399" s="3">
        <f>D398</f>
        <v>24</v>
      </c>
      <c r="E399" s="5">
        <f>D399*C399</f>
        <v>9600</v>
      </c>
      <c r="F399" s="6">
        <f>(E399/1000)*B399</f>
        <v>6240</v>
      </c>
      <c r="G399" s="3"/>
      <c r="H399" s="4"/>
      <c r="I399" s="5"/>
      <c r="J399" s="3"/>
      <c r="K399" s="5"/>
      <c r="L399" s="6"/>
      <c r="M399" s="18"/>
      <c r="N399" s="94"/>
    </row>
    <row r="400" spans="1:14">
      <c r="A400" s="3" t="s">
        <v>144</v>
      </c>
      <c r="B400" s="4">
        <f>_xlfn.XLOOKUP(A400,Preisliste!A:A,Preisliste!B:B,"nicht gefunden")</f>
        <v>2100</v>
      </c>
      <c r="C400" s="3">
        <v>50</v>
      </c>
      <c r="D400" s="3">
        <f>D398</f>
        <v>24</v>
      </c>
      <c r="E400" s="5">
        <f>D400*C400</f>
        <v>1200</v>
      </c>
      <c r="F400" s="6">
        <f>(E400/1000)*B400</f>
        <v>2520</v>
      </c>
      <c r="G400" s="3"/>
      <c r="H400" s="3"/>
      <c r="I400" s="5"/>
      <c r="J400" s="3"/>
      <c r="K400" s="5"/>
      <c r="L400" s="3"/>
      <c r="M400" s="18"/>
      <c r="N400" s="94"/>
    </row>
    <row r="401" spans="1:14">
      <c r="A401" s="3" t="s">
        <v>126</v>
      </c>
      <c r="B401" s="4">
        <f>_xlfn.XLOOKUP(A401,Preisliste!A:A,Preisliste!B:B,"nicht gefunden")</f>
        <v>120</v>
      </c>
      <c r="C401" s="3">
        <v>5</v>
      </c>
      <c r="D401" s="3">
        <v>24</v>
      </c>
      <c r="E401" s="5">
        <f>D401*C401</f>
        <v>120</v>
      </c>
      <c r="F401" s="6">
        <f>(E401/1000)*B401</f>
        <v>14.399999999999999</v>
      </c>
      <c r="G401" s="3"/>
      <c r="H401" s="3"/>
      <c r="I401" s="5"/>
      <c r="J401" s="3"/>
      <c r="K401" s="5"/>
      <c r="L401" s="3"/>
      <c r="M401" s="18"/>
      <c r="N401" s="94"/>
    </row>
    <row r="402" spans="1:14">
      <c r="A402" s="13" t="s">
        <v>5</v>
      </c>
      <c r="B402" s="13" t="s">
        <v>6</v>
      </c>
      <c r="C402" s="13" t="s">
        <v>7</v>
      </c>
      <c r="D402" s="13" t="s">
        <v>8</v>
      </c>
      <c r="E402" s="13" t="s">
        <v>9</v>
      </c>
      <c r="F402" s="13" t="s">
        <v>10</v>
      </c>
      <c r="G402" s="13" t="s">
        <v>11</v>
      </c>
      <c r="H402" s="13" t="s">
        <v>6</v>
      </c>
      <c r="I402" s="13" t="s">
        <v>12</v>
      </c>
      <c r="J402" s="13" t="s">
        <v>8</v>
      </c>
      <c r="K402" s="13" t="s">
        <v>13</v>
      </c>
      <c r="L402" s="13" t="s">
        <v>14</v>
      </c>
      <c r="M402" s="19" t="s">
        <v>15</v>
      </c>
      <c r="N402" s="94"/>
    </row>
    <row r="403" spans="1:14">
      <c r="A403" s="7" t="s">
        <v>20</v>
      </c>
      <c r="B403" s="8">
        <f>_xlfn.XLOOKUP(A403,Preisliste!A:A,Preisliste!B:B,"nicht gefunden")</f>
        <v>0</v>
      </c>
      <c r="C403" s="7">
        <v>150</v>
      </c>
      <c r="D403" s="7">
        <v>24</v>
      </c>
      <c r="E403" s="9">
        <f>D403*C403</f>
        <v>3600</v>
      </c>
      <c r="F403" s="10">
        <f>(E403/1000)*B403</f>
        <v>0</v>
      </c>
      <c r="G403" s="7" t="s">
        <v>170</v>
      </c>
      <c r="H403" s="8">
        <f>_xlfn.XLOOKUP(G403,Preisliste!A:A,Preisliste!B:B,"nicht gefunden")</f>
        <v>1750</v>
      </c>
      <c r="I403" s="9">
        <v>250</v>
      </c>
      <c r="J403" s="7">
        <f>D403</f>
        <v>24</v>
      </c>
      <c r="K403" s="9">
        <f>I403*J403</f>
        <v>6000</v>
      </c>
      <c r="L403" s="10">
        <f>(K403/1000)*H403</f>
        <v>10500</v>
      </c>
      <c r="M403" s="20">
        <f>L403-F403-F404-F405</f>
        <v>3285.6</v>
      </c>
      <c r="N403" s="94"/>
    </row>
    <row r="404" spans="1:14">
      <c r="A404" s="7" t="s">
        <v>110</v>
      </c>
      <c r="B404" s="8">
        <f>_xlfn.XLOOKUP(A404,Preisliste!A:A,Preisliste!B:B,"nicht gefunden")</f>
        <v>1200</v>
      </c>
      <c r="C404" s="7">
        <v>250</v>
      </c>
      <c r="D404" s="7">
        <f>D403</f>
        <v>24</v>
      </c>
      <c r="E404" s="9">
        <f>D404*C404</f>
        <v>6000</v>
      </c>
      <c r="F404" s="10">
        <f>(E404/1000)*B404</f>
        <v>7200</v>
      </c>
      <c r="G404" s="7"/>
      <c r="H404" s="8"/>
      <c r="I404" s="9"/>
      <c r="J404" s="7"/>
      <c r="K404" s="9"/>
      <c r="L404" s="10"/>
      <c r="M404" s="21"/>
      <c r="N404" s="94"/>
    </row>
    <row r="405" spans="1:14">
      <c r="A405" s="7" t="s">
        <v>126</v>
      </c>
      <c r="B405" s="8">
        <f>_xlfn.XLOOKUP(A405,Preisliste!A:A,Preisliste!B:B,"nicht gefunden")</f>
        <v>120</v>
      </c>
      <c r="C405" s="7">
        <v>5</v>
      </c>
      <c r="D405" s="7">
        <f>D403</f>
        <v>24</v>
      </c>
      <c r="E405" s="9">
        <f>D405*C405</f>
        <v>120</v>
      </c>
      <c r="F405" s="10">
        <f>(E405/1000)*B405</f>
        <v>14.399999999999999</v>
      </c>
      <c r="G405" s="7"/>
      <c r="H405" s="7"/>
      <c r="I405" s="9"/>
      <c r="J405" s="7"/>
      <c r="K405" s="9"/>
      <c r="L405" s="7"/>
      <c r="M405" s="21"/>
      <c r="N405" s="94"/>
    </row>
    <row r="406" spans="1:14">
      <c r="A406" s="12" t="s">
        <v>5</v>
      </c>
      <c r="B406" s="12" t="s">
        <v>6</v>
      </c>
      <c r="C406" s="12" t="s">
        <v>7</v>
      </c>
      <c r="D406" s="12" t="s">
        <v>8</v>
      </c>
      <c r="E406" s="15" t="s">
        <v>9</v>
      </c>
      <c r="F406" s="12" t="s">
        <v>10</v>
      </c>
      <c r="G406" s="12" t="s">
        <v>11</v>
      </c>
      <c r="H406" s="12" t="s">
        <v>6</v>
      </c>
      <c r="I406" s="15" t="s">
        <v>12</v>
      </c>
      <c r="J406" s="12" t="s">
        <v>8</v>
      </c>
      <c r="K406" s="15" t="s">
        <v>13</v>
      </c>
      <c r="L406" s="12" t="s">
        <v>14</v>
      </c>
      <c r="M406" s="16" t="s">
        <v>15</v>
      </c>
      <c r="N406" s="94"/>
    </row>
    <row r="407" spans="1:14">
      <c r="A407" s="3" t="s">
        <v>83</v>
      </c>
      <c r="B407" s="4">
        <f>_xlfn.XLOOKUP(A407,Preisliste!A:A,Preisliste!B:B,"nicht gefunden")</f>
        <v>800</v>
      </c>
      <c r="C407" s="3">
        <v>200</v>
      </c>
      <c r="D407" s="3">
        <v>24</v>
      </c>
      <c r="E407" s="5">
        <f>D407*C407</f>
        <v>4800</v>
      </c>
      <c r="F407" s="6">
        <f>(E407/1000)*B407</f>
        <v>3840</v>
      </c>
      <c r="G407" s="3" t="s">
        <v>171</v>
      </c>
      <c r="H407" s="4">
        <f>_xlfn.XLOOKUP(G407,Preisliste!A:A,Preisliste!B:B,"nicht gefunden")</f>
        <v>1140</v>
      </c>
      <c r="I407" s="5">
        <v>230</v>
      </c>
      <c r="J407" s="3">
        <f>D407</f>
        <v>24</v>
      </c>
      <c r="K407" s="5">
        <f>I407*J407</f>
        <v>5520</v>
      </c>
      <c r="L407" s="6">
        <f>(K407/1000)*H407</f>
        <v>6292.7999999999993</v>
      </c>
      <c r="M407" s="17">
        <f>L407-F407-F408</f>
        <v>2074.7999999999993</v>
      </c>
      <c r="N407" s="94"/>
    </row>
    <row r="408" spans="1:14">
      <c r="A408" s="3" t="s">
        <v>128</v>
      </c>
      <c r="B408" s="4">
        <f>_xlfn.XLOOKUP(A408,Preisliste!A:A,Preisliste!B:B,"nicht gefunden")</f>
        <v>3150</v>
      </c>
      <c r="C408" s="3">
        <v>5</v>
      </c>
      <c r="D408" s="3">
        <f>D407</f>
        <v>24</v>
      </c>
      <c r="E408" s="5">
        <f>D408*C408</f>
        <v>120</v>
      </c>
      <c r="F408" s="6">
        <f>(E408/1000)*B408</f>
        <v>378</v>
      </c>
      <c r="G408" s="3"/>
      <c r="H408" s="4"/>
      <c r="I408" s="5"/>
      <c r="J408" s="3"/>
      <c r="K408" s="5"/>
      <c r="L408" s="6"/>
      <c r="M408" s="18"/>
      <c r="N408" s="94"/>
    </row>
    <row r="409" spans="1:14">
      <c r="A409" s="13" t="s">
        <v>5</v>
      </c>
      <c r="B409" s="13" t="s">
        <v>6</v>
      </c>
      <c r="C409" s="13" t="s">
        <v>7</v>
      </c>
      <c r="D409" s="13" t="s">
        <v>8</v>
      </c>
      <c r="E409" s="14" t="s">
        <v>9</v>
      </c>
      <c r="F409" s="13" t="s">
        <v>10</v>
      </c>
      <c r="G409" s="13" t="s">
        <v>11</v>
      </c>
      <c r="H409" s="13" t="s">
        <v>6</v>
      </c>
      <c r="I409" s="14" t="s">
        <v>12</v>
      </c>
      <c r="J409" s="13" t="s">
        <v>8</v>
      </c>
      <c r="K409" s="14" t="s">
        <v>13</v>
      </c>
      <c r="L409" s="13" t="s">
        <v>14</v>
      </c>
      <c r="M409" s="19" t="s">
        <v>15</v>
      </c>
      <c r="N409" s="94"/>
    </row>
    <row r="410" spans="1:14">
      <c r="A410" s="7" t="s">
        <v>172</v>
      </c>
      <c r="B410" s="8">
        <f>_xlfn.XLOOKUP(A410,Preisliste!A:A,Preisliste!B:B,"nicht gefunden")</f>
        <v>220</v>
      </c>
      <c r="C410" s="7">
        <v>350</v>
      </c>
      <c r="D410" s="7">
        <v>24</v>
      </c>
      <c r="E410" s="9">
        <f>D410*C410</f>
        <v>8400</v>
      </c>
      <c r="F410" s="10">
        <f>(E410/1000)*B410</f>
        <v>1848</v>
      </c>
      <c r="G410" s="7" t="s">
        <v>173</v>
      </c>
      <c r="H410" s="8">
        <f>_xlfn.XLOOKUP(G410,Preisliste!A:A,Preisliste!B:B,"nicht gefunden")</f>
        <v>760</v>
      </c>
      <c r="I410" s="9">
        <v>420</v>
      </c>
      <c r="J410" s="7">
        <f>D410</f>
        <v>24</v>
      </c>
      <c r="K410" s="9">
        <f>I410*J410</f>
        <v>10080</v>
      </c>
      <c r="L410" s="10">
        <f>(K410/1000)*H410</f>
        <v>7660.8</v>
      </c>
      <c r="M410" s="20">
        <f>L410-F410-F411</f>
        <v>5434.8</v>
      </c>
      <c r="N410" s="94"/>
    </row>
    <row r="411" spans="1:14">
      <c r="A411" s="7" t="s">
        <v>128</v>
      </c>
      <c r="B411" s="8">
        <f>_xlfn.XLOOKUP(A411,Preisliste!A:A,Preisliste!B:B,"nicht gefunden")</f>
        <v>3150</v>
      </c>
      <c r="C411" s="7">
        <v>5</v>
      </c>
      <c r="D411" s="7">
        <f>D410</f>
        <v>24</v>
      </c>
      <c r="E411" s="9">
        <f>D411*C411</f>
        <v>120</v>
      </c>
      <c r="F411" s="10">
        <f>(E411/1000)*B411</f>
        <v>378</v>
      </c>
      <c r="G411" s="7"/>
      <c r="H411" s="8"/>
      <c r="I411" s="9"/>
      <c r="J411" s="7"/>
      <c r="K411" s="9"/>
      <c r="L411" s="10"/>
      <c r="M411" s="21"/>
      <c r="N411" s="94"/>
    </row>
    <row r="412" spans="1:14">
      <c r="A412" s="12" t="s">
        <v>5</v>
      </c>
      <c r="B412" s="12" t="s">
        <v>6</v>
      </c>
      <c r="C412" s="12" t="s">
        <v>7</v>
      </c>
      <c r="D412" s="12" t="s">
        <v>8</v>
      </c>
      <c r="E412" s="15" t="s">
        <v>9</v>
      </c>
      <c r="F412" s="12" t="s">
        <v>10</v>
      </c>
      <c r="G412" s="12" t="s">
        <v>11</v>
      </c>
      <c r="H412" s="12" t="s">
        <v>6</v>
      </c>
      <c r="I412" s="15" t="s">
        <v>12</v>
      </c>
      <c r="J412" s="12" t="s">
        <v>8</v>
      </c>
      <c r="K412" s="15" t="s">
        <v>13</v>
      </c>
      <c r="L412" s="12" t="s">
        <v>14</v>
      </c>
      <c r="M412" s="16" t="s">
        <v>15</v>
      </c>
      <c r="N412" s="94"/>
    </row>
    <row r="413" spans="1:14">
      <c r="A413" s="3" t="s">
        <v>174</v>
      </c>
      <c r="B413" s="4">
        <f>_xlfn.XLOOKUP(A413,Preisliste!A:A,Preisliste!B:B,"nicht gefunden")</f>
        <v>1550</v>
      </c>
      <c r="C413" s="3">
        <v>200</v>
      </c>
      <c r="D413" s="3">
        <v>24</v>
      </c>
      <c r="E413" s="5">
        <f>D413*C413</f>
        <v>4800</v>
      </c>
      <c r="F413" s="6">
        <f>(E413/1000)*B413</f>
        <v>7440</v>
      </c>
      <c r="G413" s="3" t="s">
        <v>175</v>
      </c>
      <c r="H413" s="4">
        <f>_xlfn.XLOOKUP(G413,Preisliste!A:A,Preisliste!B:B,"nicht gefunden")</f>
        <v>1650</v>
      </c>
      <c r="I413" s="5">
        <v>250</v>
      </c>
      <c r="J413" s="3">
        <f>D413</f>
        <v>24</v>
      </c>
      <c r="K413" s="5">
        <f>I413*J413</f>
        <v>6000</v>
      </c>
      <c r="L413" s="6">
        <f>(K413/1000)*H413</f>
        <v>9900</v>
      </c>
      <c r="M413" s="17">
        <f>L413-F413-F414</f>
        <v>2082</v>
      </c>
      <c r="N413" s="94"/>
    </row>
    <row r="414" spans="1:14">
      <c r="A414" s="3" t="s">
        <v>128</v>
      </c>
      <c r="B414" s="4">
        <f>_xlfn.XLOOKUP(A414,Preisliste!A:A,Preisliste!B:B,"nicht gefunden")</f>
        <v>3150</v>
      </c>
      <c r="C414" s="3">
        <v>5</v>
      </c>
      <c r="D414" s="3">
        <f>D413</f>
        <v>24</v>
      </c>
      <c r="E414" s="5">
        <f>D414*C414</f>
        <v>120</v>
      </c>
      <c r="F414" s="6">
        <f>(E414/1000)*B414</f>
        <v>378</v>
      </c>
      <c r="G414" s="3"/>
      <c r="H414" s="4"/>
      <c r="I414" s="5"/>
      <c r="J414" s="3"/>
      <c r="K414" s="5"/>
      <c r="L414" s="6"/>
      <c r="M414" s="18"/>
      <c r="N414" s="94"/>
    </row>
    <row r="415" spans="1:14">
      <c r="A415" s="13" t="s">
        <v>5</v>
      </c>
      <c r="B415" s="13" t="s">
        <v>6</v>
      </c>
      <c r="C415" s="13" t="s">
        <v>7</v>
      </c>
      <c r="D415" s="13" t="s">
        <v>8</v>
      </c>
      <c r="E415" s="14" t="s">
        <v>9</v>
      </c>
      <c r="F415" s="13" t="s">
        <v>10</v>
      </c>
      <c r="G415" s="13" t="s">
        <v>11</v>
      </c>
      <c r="H415" s="13" t="s">
        <v>6</v>
      </c>
      <c r="I415" s="14" t="s">
        <v>12</v>
      </c>
      <c r="J415" s="13" t="s">
        <v>8</v>
      </c>
      <c r="K415" s="14" t="s">
        <v>13</v>
      </c>
      <c r="L415" s="13" t="s">
        <v>14</v>
      </c>
      <c r="M415" s="19" t="s">
        <v>15</v>
      </c>
      <c r="N415" s="94"/>
    </row>
    <row r="416" spans="1:14">
      <c r="A416" s="7" t="s">
        <v>176</v>
      </c>
      <c r="B416" s="8">
        <f>_xlfn.XLOOKUP(A416,Preisliste!A:A,Preisliste!B:B,"nicht gefunden")</f>
        <v>2010</v>
      </c>
      <c r="C416" s="7">
        <v>200</v>
      </c>
      <c r="D416" s="7">
        <v>24</v>
      </c>
      <c r="E416" s="9">
        <f>D416*C416</f>
        <v>4800</v>
      </c>
      <c r="F416" s="10">
        <f>(E416/1000)*B416</f>
        <v>9648</v>
      </c>
      <c r="G416" s="7" t="s">
        <v>177</v>
      </c>
      <c r="H416" s="8">
        <f>_xlfn.XLOOKUP(G416,Preisliste!A:A,Preisliste!B:B,"nicht gefunden")</f>
        <v>2010</v>
      </c>
      <c r="I416" s="9">
        <v>250</v>
      </c>
      <c r="J416" s="7">
        <f>D416</f>
        <v>24</v>
      </c>
      <c r="K416" s="9">
        <f>I416*J416</f>
        <v>6000</v>
      </c>
      <c r="L416" s="10">
        <f>(K416/1000)*H416</f>
        <v>12060</v>
      </c>
      <c r="M416" s="20">
        <f>L416-F416-F417</f>
        <v>2034</v>
      </c>
      <c r="N416" s="94"/>
    </row>
    <row r="417" spans="1:14">
      <c r="A417" s="7" t="s">
        <v>128</v>
      </c>
      <c r="B417" s="8">
        <f>_xlfn.XLOOKUP(A417,Preisliste!A:A,Preisliste!B:B,"nicht gefunden")</f>
        <v>3150</v>
      </c>
      <c r="C417" s="7">
        <v>5</v>
      </c>
      <c r="D417" s="7">
        <f>D416</f>
        <v>24</v>
      </c>
      <c r="E417" s="9">
        <f>D417*C417</f>
        <v>120</v>
      </c>
      <c r="F417" s="10">
        <f>(E417/1000)*B417</f>
        <v>378</v>
      </c>
      <c r="G417" s="7"/>
      <c r="H417" s="8"/>
      <c r="I417" s="9"/>
      <c r="J417" s="7"/>
      <c r="K417" s="9"/>
      <c r="L417" s="10"/>
      <c r="M417" s="21"/>
      <c r="N417" s="94"/>
    </row>
    <row r="418" spans="1:14">
      <c r="A418" s="12" t="s">
        <v>5</v>
      </c>
      <c r="B418" s="12" t="s">
        <v>6</v>
      </c>
      <c r="C418" s="12" t="s">
        <v>7</v>
      </c>
      <c r="D418" s="12" t="s">
        <v>8</v>
      </c>
      <c r="E418" s="15" t="s">
        <v>9</v>
      </c>
      <c r="F418" s="12" t="s">
        <v>10</v>
      </c>
      <c r="G418" s="12" t="s">
        <v>11</v>
      </c>
      <c r="H418" s="12" t="s">
        <v>6</v>
      </c>
      <c r="I418" s="15" t="s">
        <v>12</v>
      </c>
      <c r="J418" s="12" t="s">
        <v>8</v>
      </c>
      <c r="K418" s="15" t="s">
        <v>13</v>
      </c>
      <c r="L418" s="12" t="s">
        <v>14</v>
      </c>
      <c r="M418" s="16" t="s">
        <v>15</v>
      </c>
      <c r="N418" s="94"/>
    </row>
    <row r="419" spans="1:14">
      <c r="A419" s="3" t="s">
        <v>84</v>
      </c>
      <c r="B419" s="4">
        <f>_xlfn.XLOOKUP(A419,Preisliste!A:A,Preisliste!B:B,"nicht gefunden")</f>
        <v>650</v>
      </c>
      <c r="C419" s="3">
        <v>250</v>
      </c>
      <c r="D419" s="3">
        <v>24</v>
      </c>
      <c r="E419" s="5">
        <f>D419*C419</f>
        <v>6000</v>
      </c>
      <c r="F419" s="6">
        <f>(E419/1000)*B419</f>
        <v>3900</v>
      </c>
      <c r="G419" s="3" t="s">
        <v>178</v>
      </c>
      <c r="H419" s="4">
        <f>_xlfn.XLOOKUP(G419,Preisliste!A:A,Preisliste!B:B,"nicht gefunden")</f>
        <v>1150</v>
      </c>
      <c r="I419" s="5">
        <v>250</v>
      </c>
      <c r="J419" s="3">
        <f>D419</f>
        <v>24</v>
      </c>
      <c r="K419" s="5">
        <f>I419*J419</f>
        <v>6000</v>
      </c>
      <c r="L419" s="6">
        <f>(K419/1000)*H419</f>
        <v>6900</v>
      </c>
      <c r="M419" s="17">
        <f>L419-F419-F420</f>
        <v>2622</v>
      </c>
      <c r="N419" s="94"/>
    </row>
    <row r="420" spans="1:14">
      <c r="A420" s="3" t="s">
        <v>128</v>
      </c>
      <c r="B420" s="4">
        <f>_xlfn.XLOOKUP(A420,Preisliste!A:A,Preisliste!B:B,"nicht gefunden")</f>
        <v>3150</v>
      </c>
      <c r="C420" s="3">
        <v>5</v>
      </c>
      <c r="D420" s="3">
        <f>D419</f>
        <v>24</v>
      </c>
      <c r="E420" s="5">
        <f>D420*C420</f>
        <v>120</v>
      </c>
      <c r="F420" s="6">
        <f>(E420/1000)*B420</f>
        <v>378</v>
      </c>
      <c r="G420" s="3"/>
      <c r="H420" s="4"/>
      <c r="I420" s="5"/>
      <c r="J420" s="3"/>
      <c r="K420" s="5"/>
      <c r="L420" s="6"/>
      <c r="M420" s="18"/>
      <c r="N420" s="95"/>
    </row>
    <row r="422" spans="1:14">
      <c r="A422" s="71" t="s">
        <v>179</v>
      </c>
      <c r="B422" s="72"/>
      <c r="C422" s="72"/>
      <c r="D422" s="72"/>
      <c r="E422" s="72"/>
      <c r="F422" s="72"/>
      <c r="G422" s="72"/>
      <c r="H422" s="72"/>
      <c r="I422" s="72"/>
      <c r="J422" s="72"/>
      <c r="K422" s="73"/>
      <c r="L422" s="11" t="s">
        <v>1</v>
      </c>
      <c r="M422" s="74">
        <v>125000</v>
      </c>
      <c r="N422" s="75"/>
    </row>
    <row r="423" spans="1:14">
      <c r="A423" s="76" t="s">
        <v>2</v>
      </c>
      <c r="B423" s="76"/>
      <c r="C423" s="76"/>
      <c r="D423" s="76"/>
      <c r="E423" s="76"/>
      <c r="F423" s="76"/>
      <c r="G423" s="76" t="s">
        <v>3</v>
      </c>
      <c r="H423" s="76"/>
      <c r="I423" s="76"/>
      <c r="J423" s="76"/>
      <c r="K423" s="76"/>
      <c r="L423" s="76"/>
      <c r="M423" s="71" t="s">
        <v>4</v>
      </c>
      <c r="N423" s="77"/>
    </row>
    <row r="424" spans="1:14">
      <c r="A424" s="12" t="s">
        <v>5</v>
      </c>
      <c r="B424" s="12" t="s">
        <v>6</v>
      </c>
      <c r="C424" s="12" t="s">
        <v>7</v>
      </c>
      <c r="D424" s="12" t="s">
        <v>8</v>
      </c>
      <c r="E424" s="15" t="s">
        <v>9</v>
      </c>
      <c r="F424" s="12" t="s">
        <v>10</v>
      </c>
      <c r="G424" s="12" t="s">
        <v>11</v>
      </c>
      <c r="H424" s="12" t="s">
        <v>6</v>
      </c>
      <c r="I424" s="15" t="s">
        <v>12</v>
      </c>
      <c r="J424" s="12" t="s">
        <v>8</v>
      </c>
      <c r="K424" s="15" t="s">
        <v>13</v>
      </c>
      <c r="L424" s="12" t="s">
        <v>14</v>
      </c>
      <c r="M424" s="16" t="s">
        <v>15</v>
      </c>
      <c r="N424" s="78">
        <f>M425+M428+M432+M437</f>
        <v>58511.520000000004</v>
      </c>
    </row>
    <row r="425" spans="1:14">
      <c r="A425" s="3" t="s">
        <v>180</v>
      </c>
      <c r="B425" s="4">
        <f>_xlfn.XLOOKUP(A425,Preisliste!A:A,Preisliste!B:B,"nicht gefunden")</f>
        <v>160</v>
      </c>
      <c r="C425" s="3">
        <v>2000</v>
      </c>
      <c r="D425" s="3">
        <v>24</v>
      </c>
      <c r="E425" s="5">
        <f>D425*C425</f>
        <v>48000</v>
      </c>
      <c r="F425" s="6">
        <f>(E425/1000)*B425</f>
        <v>7680</v>
      </c>
      <c r="G425" s="3" t="s">
        <v>181</v>
      </c>
      <c r="H425" s="4">
        <f>_xlfn.XLOOKUP(G425,Preisliste!A:A,Preisliste!B:B,"nicht gefunden")</f>
        <v>1350</v>
      </c>
      <c r="I425" s="5">
        <v>600</v>
      </c>
      <c r="J425" s="3">
        <f>D425</f>
        <v>24</v>
      </c>
      <c r="K425" s="5">
        <f>I425*J425</f>
        <v>14400</v>
      </c>
      <c r="L425" s="6">
        <f>(K425/1000)*H425</f>
        <v>19440</v>
      </c>
      <c r="M425" s="17">
        <f>L425-F425-F426</f>
        <v>10072.32</v>
      </c>
      <c r="N425" s="79"/>
    </row>
    <row r="426" spans="1:14">
      <c r="A426" s="3" t="s">
        <v>163</v>
      </c>
      <c r="B426" s="4">
        <f>_xlfn.XLOOKUP(A426,Preisliste!A:A,Preisliste!B:B,"nicht gefunden")</f>
        <v>2930</v>
      </c>
      <c r="C426" s="3">
        <v>24</v>
      </c>
      <c r="D426" s="3">
        <f>D425</f>
        <v>24</v>
      </c>
      <c r="E426" s="5">
        <f>D426*C426</f>
        <v>576</v>
      </c>
      <c r="F426" s="6">
        <f>(E426/1000)*B426</f>
        <v>1687.6799999999998</v>
      </c>
      <c r="G426" s="3"/>
      <c r="H426" s="4"/>
      <c r="I426" s="5"/>
      <c r="J426" s="3"/>
      <c r="K426" s="5"/>
      <c r="L426" s="6"/>
      <c r="M426" s="18"/>
      <c r="N426" s="79"/>
    </row>
    <row r="427" spans="1:14">
      <c r="A427" s="13" t="s">
        <v>5</v>
      </c>
      <c r="B427" s="13" t="s">
        <v>6</v>
      </c>
      <c r="C427" s="13" t="s">
        <v>7</v>
      </c>
      <c r="D427" s="13" t="s">
        <v>8</v>
      </c>
      <c r="E427" s="13" t="s">
        <v>9</v>
      </c>
      <c r="F427" s="13" t="s">
        <v>10</v>
      </c>
      <c r="G427" s="13" t="s">
        <v>11</v>
      </c>
      <c r="H427" s="13" t="s">
        <v>6</v>
      </c>
      <c r="I427" s="13" t="s">
        <v>12</v>
      </c>
      <c r="J427" s="13" t="s">
        <v>8</v>
      </c>
      <c r="K427" s="13" t="s">
        <v>13</v>
      </c>
      <c r="L427" s="13" t="s">
        <v>14</v>
      </c>
      <c r="M427" s="19" t="s">
        <v>15</v>
      </c>
      <c r="N427" s="79"/>
    </row>
    <row r="428" spans="1:14">
      <c r="A428" s="7" t="s">
        <v>180</v>
      </c>
      <c r="B428" s="8">
        <f>_xlfn.XLOOKUP(A428,Preisliste!A:A,Preisliste!B:B,"nicht gefunden")</f>
        <v>160</v>
      </c>
      <c r="C428" s="7">
        <v>2400</v>
      </c>
      <c r="D428" s="7">
        <v>24</v>
      </c>
      <c r="E428" s="9">
        <f>D428*C428</f>
        <v>57600</v>
      </c>
      <c r="F428" s="10">
        <f>(E428/1000)*B428</f>
        <v>9216</v>
      </c>
      <c r="G428" s="7" t="s">
        <v>182</v>
      </c>
      <c r="H428" s="8">
        <f>_xlfn.XLOOKUP(G428,Preisliste!A:A,Preisliste!B:B,"nicht gefunden")</f>
        <v>3850</v>
      </c>
      <c r="I428" s="9">
        <v>500</v>
      </c>
      <c r="J428" s="7">
        <f>D428</f>
        <v>24</v>
      </c>
      <c r="K428" s="9">
        <f>I428*J428</f>
        <v>12000</v>
      </c>
      <c r="L428" s="10">
        <f>(K428/1000)*H428</f>
        <v>46200</v>
      </c>
      <c r="M428" s="20">
        <f>L428-F428-F429-F430</f>
        <v>16360.8</v>
      </c>
      <c r="N428" s="79"/>
    </row>
    <row r="429" spans="1:14">
      <c r="A429" s="7" t="s">
        <v>183</v>
      </c>
      <c r="B429" s="8">
        <f>_xlfn.XLOOKUP(A429,Preisliste!A:A,Preisliste!B:B,"nicht gefunden")</f>
        <v>1660</v>
      </c>
      <c r="C429" s="7">
        <v>500</v>
      </c>
      <c r="D429" s="7">
        <f>D428</f>
        <v>24</v>
      </c>
      <c r="E429" s="9">
        <f>D429*C429</f>
        <v>12000</v>
      </c>
      <c r="F429" s="10">
        <f>(E429/1000)*B429</f>
        <v>19920</v>
      </c>
      <c r="G429" s="7"/>
      <c r="H429" s="8"/>
      <c r="I429" s="9"/>
      <c r="J429" s="7"/>
      <c r="K429" s="9"/>
      <c r="L429" s="10"/>
      <c r="M429" s="21"/>
      <c r="N429" s="79"/>
    </row>
    <row r="430" spans="1:14">
      <c r="A430" s="7" t="s">
        <v>163</v>
      </c>
      <c r="B430" s="8">
        <f>_xlfn.XLOOKUP(A430,Preisliste!A:A,Preisliste!B:B,"nicht gefunden")</f>
        <v>2930</v>
      </c>
      <c r="C430" s="7">
        <v>10</v>
      </c>
      <c r="D430" s="7">
        <f>D428</f>
        <v>24</v>
      </c>
      <c r="E430" s="9">
        <f>D430*C430</f>
        <v>240</v>
      </c>
      <c r="F430" s="10">
        <f>(E430/1000)*B430</f>
        <v>703.19999999999993</v>
      </c>
      <c r="G430" s="7"/>
      <c r="H430" s="7"/>
      <c r="I430" s="9"/>
      <c r="J430" s="7"/>
      <c r="K430" s="9"/>
      <c r="L430" s="7"/>
      <c r="M430" s="21"/>
      <c r="N430" s="79"/>
    </row>
    <row r="431" spans="1:14">
      <c r="A431" s="12" t="s">
        <v>5</v>
      </c>
      <c r="B431" s="12" t="s">
        <v>6</v>
      </c>
      <c r="C431" s="12" t="s">
        <v>7</v>
      </c>
      <c r="D431" s="12" t="s">
        <v>8</v>
      </c>
      <c r="E431" s="12" t="s">
        <v>9</v>
      </c>
      <c r="F431" s="12" t="s">
        <v>10</v>
      </c>
      <c r="G431" s="12" t="s">
        <v>11</v>
      </c>
      <c r="H431" s="12" t="s">
        <v>6</v>
      </c>
      <c r="I431" s="12" t="s">
        <v>12</v>
      </c>
      <c r="J431" s="12" t="s">
        <v>8</v>
      </c>
      <c r="K431" s="12" t="s">
        <v>13</v>
      </c>
      <c r="L431" s="12" t="s">
        <v>14</v>
      </c>
      <c r="M431" s="16" t="s">
        <v>15</v>
      </c>
      <c r="N431" s="79"/>
    </row>
    <row r="432" spans="1:14">
      <c r="A432" s="3" t="s">
        <v>180</v>
      </c>
      <c r="B432" s="4">
        <f>_xlfn.XLOOKUP(A432,Preisliste!A:A,Preisliste!B:B,"nicht gefunden")</f>
        <v>160</v>
      </c>
      <c r="C432" s="3">
        <v>2400</v>
      </c>
      <c r="D432" s="3">
        <v>24</v>
      </c>
      <c r="E432" s="5">
        <f>D432*C432</f>
        <v>57600</v>
      </c>
      <c r="F432" s="6">
        <f>(E432/1000)*B432</f>
        <v>9216</v>
      </c>
      <c r="G432" s="3" t="s">
        <v>184</v>
      </c>
      <c r="H432" s="4">
        <f>_xlfn.XLOOKUP(G432,Preisliste!A:A,Preisliste!B:B,"nicht gefunden")</f>
        <v>3050</v>
      </c>
      <c r="I432" s="5">
        <v>500</v>
      </c>
      <c r="J432" s="3">
        <f>D432</f>
        <v>24</v>
      </c>
      <c r="K432" s="5">
        <f>I432*J432</f>
        <v>12000</v>
      </c>
      <c r="L432" s="6">
        <f>(K432/1000)*H432</f>
        <v>36600</v>
      </c>
      <c r="M432" s="17">
        <f>L432-F432-F433-F434-F435</f>
        <v>16279.2</v>
      </c>
      <c r="N432" s="79"/>
    </row>
    <row r="433" spans="1:14">
      <c r="A433" s="3" t="s">
        <v>185</v>
      </c>
      <c r="B433" s="4">
        <f>_xlfn.XLOOKUP(A433,Preisliste!A:A,Preisliste!B:B,"nicht gefunden")</f>
        <v>1700</v>
      </c>
      <c r="C433" s="3">
        <v>200</v>
      </c>
      <c r="D433" s="3">
        <f>D432</f>
        <v>24</v>
      </c>
      <c r="E433" s="5">
        <f>D433*C433</f>
        <v>4800</v>
      </c>
      <c r="F433" s="6">
        <f>(E433/1000)*B433</f>
        <v>8160</v>
      </c>
      <c r="G433" s="3"/>
      <c r="H433" s="4"/>
      <c r="I433" s="5"/>
      <c r="J433" s="3"/>
      <c r="K433" s="5"/>
      <c r="L433" s="6"/>
      <c r="M433" s="18"/>
      <c r="N433" s="79"/>
    </row>
    <row r="434" spans="1:14">
      <c r="A434" s="3" t="s">
        <v>163</v>
      </c>
      <c r="B434" s="4">
        <f>_xlfn.XLOOKUP(A434,Preisliste!A:A,Preisliste!B:B,"nicht gefunden")</f>
        <v>2930</v>
      </c>
      <c r="C434" s="3">
        <v>15</v>
      </c>
      <c r="D434" s="3">
        <f>D432</f>
        <v>24</v>
      </c>
      <c r="E434" s="5">
        <f>D434*C434</f>
        <v>360</v>
      </c>
      <c r="F434" s="6">
        <f>(E434/1000)*B434</f>
        <v>1054.8</v>
      </c>
      <c r="G434" s="3"/>
      <c r="H434" s="3"/>
      <c r="I434" s="5"/>
      <c r="J434" s="3"/>
      <c r="K434" s="5"/>
      <c r="L434" s="3"/>
      <c r="M434" s="18"/>
      <c r="N434" s="79"/>
    </row>
    <row r="435" spans="1:14">
      <c r="A435" s="3" t="s">
        <v>128</v>
      </c>
      <c r="B435" s="4">
        <f>_xlfn.XLOOKUP(A435,Preisliste!A:A,Preisliste!B:B,"nicht gefunden")</f>
        <v>3150</v>
      </c>
      <c r="C435" s="3">
        <v>25</v>
      </c>
      <c r="D435" s="3">
        <v>24</v>
      </c>
      <c r="E435" s="5">
        <f>D435*C435</f>
        <v>600</v>
      </c>
      <c r="F435" s="6">
        <f>(E435/1000)*B435</f>
        <v>1890</v>
      </c>
      <c r="G435" s="3"/>
      <c r="H435" s="3"/>
      <c r="I435" s="5"/>
      <c r="J435" s="3"/>
      <c r="K435" s="5"/>
      <c r="L435" s="3"/>
      <c r="M435" s="18"/>
      <c r="N435" s="79"/>
    </row>
    <row r="436" spans="1:14">
      <c r="A436" s="13" t="s">
        <v>5</v>
      </c>
      <c r="B436" s="13" t="s">
        <v>6</v>
      </c>
      <c r="C436" s="13" t="s">
        <v>7</v>
      </c>
      <c r="D436" s="13" t="s">
        <v>8</v>
      </c>
      <c r="E436" s="13" t="s">
        <v>9</v>
      </c>
      <c r="F436" s="13" t="s">
        <v>10</v>
      </c>
      <c r="G436" s="13" t="s">
        <v>11</v>
      </c>
      <c r="H436" s="13" t="s">
        <v>6</v>
      </c>
      <c r="I436" s="13" t="s">
        <v>12</v>
      </c>
      <c r="J436" s="13" t="s">
        <v>8</v>
      </c>
      <c r="K436" s="13" t="s">
        <v>13</v>
      </c>
      <c r="L436" s="13" t="s">
        <v>14</v>
      </c>
      <c r="M436" s="19" t="s">
        <v>15</v>
      </c>
      <c r="N436" s="79"/>
    </row>
    <row r="437" spans="1:14">
      <c r="A437" s="7" t="s">
        <v>180</v>
      </c>
      <c r="B437" s="8">
        <f>_xlfn.XLOOKUP(A437,Preisliste!A:A,Preisliste!B:B,"nicht gefunden")</f>
        <v>160</v>
      </c>
      <c r="C437" s="7">
        <v>2400</v>
      </c>
      <c r="D437" s="7">
        <v>24</v>
      </c>
      <c r="E437" s="9">
        <f>D437*C437</f>
        <v>57600</v>
      </c>
      <c r="F437" s="10">
        <f>(E437/1000)*B437</f>
        <v>9216</v>
      </c>
      <c r="G437" s="7" t="s">
        <v>184</v>
      </c>
      <c r="H437" s="8">
        <f>_xlfn.XLOOKUP(G437,Preisliste!A:A,Preisliste!B:B,"nicht gefunden")</f>
        <v>3050</v>
      </c>
      <c r="I437" s="9">
        <v>500</v>
      </c>
      <c r="J437" s="7">
        <f>D437</f>
        <v>24</v>
      </c>
      <c r="K437" s="9">
        <f>I437*J437</f>
        <v>12000</v>
      </c>
      <c r="L437" s="10">
        <f>(K437/1000)*H437</f>
        <v>36600</v>
      </c>
      <c r="M437" s="20">
        <f>L437-F437-F438-F439-F440</f>
        <v>15799.2</v>
      </c>
      <c r="N437" s="79"/>
    </row>
    <row r="438" spans="1:14">
      <c r="A438" s="7" t="s">
        <v>186</v>
      </c>
      <c r="B438" s="8">
        <f>_xlfn.XLOOKUP(A438,Preisliste!A:A,Preisliste!B:B,"nicht gefunden")</f>
        <v>1800</v>
      </c>
      <c r="C438" s="7">
        <v>200</v>
      </c>
      <c r="D438" s="7">
        <f>D437</f>
        <v>24</v>
      </c>
      <c r="E438" s="9">
        <f>D438*C438</f>
        <v>4800</v>
      </c>
      <c r="F438" s="10">
        <f>(E438/1000)*B438</f>
        <v>8640</v>
      </c>
      <c r="G438" s="7"/>
      <c r="H438" s="8"/>
      <c r="I438" s="9"/>
      <c r="J438" s="7"/>
      <c r="K438" s="9"/>
      <c r="L438" s="10"/>
      <c r="M438" s="21"/>
      <c r="N438" s="79"/>
    </row>
    <row r="439" spans="1:14">
      <c r="A439" s="7" t="s">
        <v>163</v>
      </c>
      <c r="B439" s="8">
        <f>_xlfn.XLOOKUP(A439,Preisliste!A:A,Preisliste!B:B,"nicht gefunden")</f>
        <v>2930</v>
      </c>
      <c r="C439" s="7">
        <v>15</v>
      </c>
      <c r="D439" s="7">
        <f>D437</f>
        <v>24</v>
      </c>
      <c r="E439" s="9">
        <f>D439*C439</f>
        <v>360</v>
      </c>
      <c r="F439" s="10">
        <f>(E439/1000)*B439</f>
        <v>1054.8</v>
      </c>
      <c r="G439" s="7"/>
      <c r="H439" s="7"/>
      <c r="I439" s="9"/>
      <c r="J439" s="7"/>
      <c r="K439" s="9"/>
      <c r="L439" s="7"/>
      <c r="M439" s="21"/>
      <c r="N439" s="79"/>
    </row>
    <row r="440" spans="1:14">
      <c r="A440" s="7" t="s">
        <v>128</v>
      </c>
      <c r="B440" s="8">
        <f>_xlfn.XLOOKUP(A440,Preisliste!A:A,Preisliste!B:B,"nicht gefunden")</f>
        <v>3150</v>
      </c>
      <c r="C440" s="7">
        <v>25</v>
      </c>
      <c r="D440" s="7">
        <v>24</v>
      </c>
      <c r="E440" s="9">
        <f>D440*C440</f>
        <v>600</v>
      </c>
      <c r="F440" s="10">
        <f>(E440/1000)*B440</f>
        <v>1890</v>
      </c>
      <c r="G440" s="7"/>
      <c r="H440" s="7"/>
      <c r="I440" s="9"/>
      <c r="J440" s="7"/>
      <c r="K440" s="9"/>
      <c r="L440" s="7"/>
      <c r="M440" s="21"/>
      <c r="N440" s="91"/>
    </row>
    <row r="442" spans="1:14">
      <c r="A442" s="71" t="s">
        <v>187</v>
      </c>
      <c r="B442" s="72"/>
      <c r="C442" s="72"/>
      <c r="D442" s="72"/>
      <c r="E442" s="72"/>
      <c r="F442" s="72"/>
      <c r="G442" s="72"/>
      <c r="H442" s="72"/>
      <c r="I442" s="72"/>
      <c r="J442" s="72"/>
      <c r="K442" s="73"/>
      <c r="L442" s="11" t="s">
        <v>1</v>
      </c>
      <c r="M442" s="74">
        <v>45000</v>
      </c>
      <c r="N442" s="75"/>
    </row>
    <row r="443" spans="1:14">
      <c r="A443" s="76" t="s">
        <v>2</v>
      </c>
      <c r="B443" s="76"/>
      <c r="C443" s="76"/>
      <c r="D443" s="76"/>
      <c r="E443" s="76"/>
      <c r="F443" s="76"/>
      <c r="G443" s="76" t="s">
        <v>3</v>
      </c>
      <c r="H443" s="76"/>
      <c r="I443" s="76"/>
      <c r="J443" s="76"/>
      <c r="K443" s="76"/>
      <c r="L443" s="76"/>
      <c r="M443" s="71" t="s">
        <v>4</v>
      </c>
      <c r="N443" s="77"/>
    </row>
    <row r="444" spans="1:14">
      <c r="A444" s="12" t="s">
        <v>5</v>
      </c>
      <c r="B444" s="12" t="s">
        <v>6</v>
      </c>
      <c r="C444" s="12" t="s">
        <v>7</v>
      </c>
      <c r="D444" s="12" t="s">
        <v>8</v>
      </c>
      <c r="E444" s="12" t="s">
        <v>9</v>
      </c>
      <c r="F444" s="12" t="s">
        <v>10</v>
      </c>
      <c r="G444" s="12" t="s">
        <v>11</v>
      </c>
      <c r="H444" s="12" t="s">
        <v>6</v>
      </c>
      <c r="I444" s="12" t="s">
        <v>12</v>
      </c>
      <c r="J444" s="12" t="s">
        <v>8</v>
      </c>
      <c r="K444" s="12" t="s">
        <v>13</v>
      </c>
      <c r="L444" s="12" t="s">
        <v>14</v>
      </c>
      <c r="M444" s="16" t="s">
        <v>15</v>
      </c>
      <c r="N444" s="92">
        <f>M445</f>
        <v>6924</v>
      </c>
    </row>
    <row r="445" spans="1:14">
      <c r="A445" s="3" t="s">
        <v>101</v>
      </c>
      <c r="B445" s="4">
        <f>_xlfn.XLOOKUP(A445,Preisliste!A:A,Preisliste!B:B,"nicht gefunden")</f>
        <v>490</v>
      </c>
      <c r="C445" s="3">
        <v>350</v>
      </c>
      <c r="D445" s="3">
        <v>24</v>
      </c>
      <c r="E445" s="5">
        <f>D445*C445</f>
        <v>8400</v>
      </c>
      <c r="F445" s="6">
        <f>(E445/1000)*B445</f>
        <v>4116</v>
      </c>
      <c r="G445" s="3" t="s">
        <v>28</v>
      </c>
      <c r="H445" s="4">
        <f>_xlfn.XLOOKUP(G445,Preisliste!A:A,Preisliste!B:B,"nicht gefunden")</f>
        <v>920</v>
      </c>
      <c r="I445" s="5">
        <v>500</v>
      </c>
      <c r="J445" s="3">
        <f>D445</f>
        <v>24</v>
      </c>
      <c r="K445" s="5">
        <f>I445*J445</f>
        <v>12000</v>
      </c>
      <c r="L445" s="6">
        <f>(K445/1000)*H445</f>
        <v>11040</v>
      </c>
      <c r="M445" s="17">
        <f>L445-F445</f>
        <v>6924</v>
      </c>
      <c r="N445" s="93"/>
    </row>
    <row r="447" spans="1:14">
      <c r="A447" s="71" t="s">
        <v>188</v>
      </c>
      <c r="B447" s="72"/>
      <c r="C447" s="72"/>
      <c r="D447" s="72"/>
      <c r="E447" s="72"/>
      <c r="F447" s="72"/>
      <c r="G447" s="72"/>
      <c r="H447" s="72"/>
      <c r="I447" s="72"/>
      <c r="J447" s="72"/>
      <c r="K447" s="73"/>
      <c r="L447" s="11" t="s">
        <v>1</v>
      </c>
      <c r="M447" s="74">
        <v>150000</v>
      </c>
      <c r="N447" s="75"/>
    </row>
    <row r="448" spans="1:14">
      <c r="A448" s="76" t="s">
        <v>2</v>
      </c>
      <c r="B448" s="76"/>
      <c r="C448" s="76"/>
      <c r="D448" s="76"/>
      <c r="E448" s="76"/>
      <c r="F448" s="76"/>
      <c r="G448" s="76" t="s">
        <v>3</v>
      </c>
      <c r="H448" s="76"/>
      <c r="I448" s="76"/>
      <c r="J448" s="76"/>
      <c r="K448" s="76"/>
      <c r="L448" s="76"/>
      <c r="M448" s="71" t="s">
        <v>4</v>
      </c>
      <c r="N448" s="77"/>
    </row>
    <row r="449" spans="1:14">
      <c r="A449" s="12" t="s">
        <v>5</v>
      </c>
      <c r="B449" s="12" t="s">
        <v>6</v>
      </c>
      <c r="C449" s="12" t="s">
        <v>7</v>
      </c>
      <c r="D449" s="12" t="s">
        <v>8</v>
      </c>
      <c r="E449" s="12" t="s">
        <v>9</v>
      </c>
      <c r="F449" s="12" t="s">
        <v>10</v>
      </c>
      <c r="G449" s="12" t="s">
        <v>11</v>
      </c>
      <c r="H449" s="12" t="s">
        <v>6</v>
      </c>
      <c r="I449" s="12" t="s">
        <v>12</v>
      </c>
      <c r="J449" s="12" t="s">
        <v>8</v>
      </c>
      <c r="K449" s="12" t="s">
        <v>13</v>
      </c>
      <c r="L449" s="12" t="s">
        <v>14</v>
      </c>
      <c r="M449" s="16" t="s">
        <v>15</v>
      </c>
      <c r="N449" s="78">
        <f>M450+M454+M458+M462+M465+M467+M470+M474+M477+M480+M483+M485+M487+M489+M494+M498+M501</f>
        <v>55009.68</v>
      </c>
    </row>
    <row r="450" spans="1:14">
      <c r="A450" s="3" t="s">
        <v>189</v>
      </c>
      <c r="B450" s="4">
        <f>_xlfn.XLOOKUP(A450,Preisliste!A:A,Preisliste!B:B,"nicht gefunden")</f>
        <v>3750</v>
      </c>
      <c r="C450" s="3">
        <v>300</v>
      </c>
      <c r="D450" s="3">
        <v>24</v>
      </c>
      <c r="E450" s="5">
        <f>D450*C450</f>
        <v>7200</v>
      </c>
      <c r="F450" s="6">
        <f>(E450/1000)*B450</f>
        <v>27000</v>
      </c>
      <c r="G450" s="3" t="s">
        <v>57</v>
      </c>
      <c r="H450" s="4">
        <f>_xlfn.XLOOKUP(G450,Preisliste!A:A,Preisliste!B:B,"nicht gefunden")</f>
        <v>1200</v>
      </c>
      <c r="I450" s="5">
        <v>1100</v>
      </c>
      <c r="J450" s="3">
        <f>D450</f>
        <v>24</v>
      </c>
      <c r="K450" s="5">
        <f>I450*J450</f>
        <v>26400</v>
      </c>
      <c r="L450" s="6">
        <f>(K450/1000)*H450</f>
        <v>31680</v>
      </c>
      <c r="M450" s="17">
        <f>L450-F450-F451-F452</f>
        <v>2406.2399999999998</v>
      </c>
      <c r="N450" s="79"/>
    </row>
    <row r="451" spans="1:14">
      <c r="A451" s="3" t="s">
        <v>126</v>
      </c>
      <c r="B451" s="4">
        <f>_xlfn.XLOOKUP(A451,Preisliste!A:A,Preisliste!B:B,"nicht gefunden")</f>
        <v>120</v>
      </c>
      <c r="C451" s="3">
        <v>2</v>
      </c>
      <c r="D451" s="3">
        <f>D450</f>
        <v>24</v>
      </c>
      <c r="E451" s="5">
        <f>D451*C451</f>
        <v>48</v>
      </c>
      <c r="F451" s="6">
        <f>(E451/1000)*B451</f>
        <v>5.76</v>
      </c>
      <c r="G451" s="3"/>
      <c r="H451" s="4"/>
      <c r="I451" s="5"/>
      <c r="J451" s="3"/>
      <c r="K451" s="5"/>
      <c r="L451" s="6"/>
      <c r="M451" s="18"/>
      <c r="N451" s="79"/>
    </row>
    <row r="452" spans="1:14">
      <c r="A452" s="3" t="s">
        <v>128</v>
      </c>
      <c r="B452" s="4">
        <f>_xlfn.XLOOKUP(A452,Preisliste!A:A,Preisliste!B:B,"nicht gefunden")</f>
        <v>3150</v>
      </c>
      <c r="C452" s="3">
        <v>30</v>
      </c>
      <c r="D452" s="3">
        <f>D450</f>
        <v>24</v>
      </c>
      <c r="E452" s="5">
        <f>D452*C452</f>
        <v>720</v>
      </c>
      <c r="F452" s="6">
        <f>(E452/1000)*B452</f>
        <v>2268</v>
      </c>
      <c r="G452" s="3"/>
      <c r="H452" s="3"/>
      <c r="I452" s="5"/>
      <c r="J452" s="3"/>
      <c r="K452" s="5"/>
      <c r="L452" s="3"/>
      <c r="M452" s="18"/>
      <c r="N452" s="79"/>
    </row>
    <row r="453" spans="1:14">
      <c r="A453" s="13" t="s">
        <v>5</v>
      </c>
      <c r="B453" s="13" t="s">
        <v>6</v>
      </c>
      <c r="C453" s="13" t="s">
        <v>7</v>
      </c>
      <c r="D453" s="13" t="s">
        <v>8</v>
      </c>
      <c r="E453" s="13" t="s">
        <v>9</v>
      </c>
      <c r="F453" s="13" t="s">
        <v>10</v>
      </c>
      <c r="G453" s="13" t="s">
        <v>11</v>
      </c>
      <c r="H453" s="13" t="s">
        <v>6</v>
      </c>
      <c r="I453" s="13" t="s">
        <v>12</v>
      </c>
      <c r="J453" s="13" t="s">
        <v>8</v>
      </c>
      <c r="K453" s="13" t="s">
        <v>13</v>
      </c>
      <c r="L453" s="13" t="s">
        <v>14</v>
      </c>
      <c r="M453" s="19" t="s">
        <v>15</v>
      </c>
      <c r="N453" s="79"/>
    </row>
    <row r="454" spans="1:14">
      <c r="A454" s="7" t="s">
        <v>190</v>
      </c>
      <c r="B454" s="8">
        <f>_xlfn.XLOOKUP(A454,Preisliste!A:A,Preisliste!B:B,"nicht gefunden")</f>
        <v>750</v>
      </c>
      <c r="C454" s="7">
        <v>500</v>
      </c>
      <c r="D454" s="7">
        <v>24</v>
      </c>
      <c r="E454" s="9">
        <f>D454*C454</f>
        <v>12000</v>
      </c>
      <c r="F454" s="10">
        <f>(E454/1000)*B454</f>
        <v>9000</v>
      </c>
      <c r="G454" s="7" t="s">
        <v>57</v>
      </c>
      <c r="H454" s="8">
        <f>_xlfn.XLOOKUP(G454,Preisliste!A:A,Preisliste!B:B,"nicht gefunden")</f>
        <v>1200</v>
      </c>
      <c r="I454" s="9">
        <v>400</v>
      </c>
      <c r="J454" s="7">
        <f>D454</f>
        <v>24</v>
      </c>
      <c r="K454" s="9">
        <f>I454*J454</f>
        <v>9600</v>
      </c>
      <c r="L454" s="10">
        <f>(K454/1000)*H454</f>
        <v>11520</v>
      </c>
      <c r="M454" s="20">
        <f>L454-F454-F455-F456</f>
        <v>2278.7999999999997</v>
      </c>
      <c r="N454" s="79"/>
    </row>
    <row r="455" spans="1:14">
      <c r="A455" s="7" t="s">
        <v>126</v>
      </c>
      <c r="B455" s="8">
        <f>_xlfn.XLOOKUP(A455,Preisliste!A:A,Preisliste!B:B,"nicht gefunden")</f>
        <v>120</v>
      </c>
      <c r="C455" s="7">
        <v>5</v>
      </c>
      <c r="D455" s="7">
        <f>D454</f>
        <v>24</v>
      </c>
      <c r="E455" s="9">
        <f>D455*C455</f>
        <v>120</v>
      </c>
      <c r="F455" s="10">
        <f>(E455/1000)*B455</f>
        <v>14.399999999999999</v>
      </c>
      <c r="G455" s="7"/>
      <c r="H455" s="8"/>
      <c r="I455" s="9"/>
      <c r="J455" s="7"/>
      <c r="K455" s="9"/>
      <c r="L455" s="10"/>
      <c r="M455" s="21"/>
      <c r="N455" s="79"/>
    </row>
    <row r="456" spans="1:14">
      <c r="A456" s="7" t="s">
        <v>128</v>
      </c>
      <c r="B456" s="8">
        <f>_xlfn.XLOOKUP(A456,Preisliste!A:A,Preisliste!B:B,"nicht gefunden")</f>
        <v>3150</v>
      </c>
      <c r="C456" s="7">
        <v>3</v>
      </c>
      <c r="D456" s="7">
        <f>D454</f>
        <v>24</v>
      </c>
      <c r="E456" s="9">
        <f>D456*C456</f>
        <v>72</v>
      </c>
      <c r="F456" s="10">
        <f>(E456/1000)*B456</f>
        <v>226.79999999999998</v>
      </c>
      <c r="G456" s="7"/>
      <c r="H456" s="7"/>
      <c r="I456" s="9"/>
      <c r="J456" s="7"/>
      <c r="K456" s="9"/>
      <c r="L456" s="7"/>
      <c r="M456" s="21"/>
      <c r="N456" s="79"/>
    </row>
    <row r="457" spans="1:14">
      <c r="A457" s="12" t="s">
        <v>5</v>
      </c>
      <c r="B457" s="12" t="s">
        <v>6</v>
      </c>
      <c r="C457" s="12" t="s">
        <v>7</v>
      </c>
      <c r="D457" s="12" t="s">
        <v>8</v>
      </c>
      <c r="E457" s="12" t="s">
        <v>9</v>
      </c>
      <c r="F457" s="12" t="s">
        <v>10</v>
      </c>
      <c r="G457" s="12" t="s">
        <v>11</v>
      </c>
      <c r="H457" s="12" t="s">
        <v>6</v>
      </c>
      <c r="I457" s="12" t="s">
        <v>12</v>
      </c>
      <c r="J457" s="12" t="s">
        <v>8</v>
      </c>
      <c r="K457" s="12" t="s">
        <v>13</v>
      </c>
      <c r="L457" s="12" t="s">
        <v>14</v>
      </c>
      <c r="M457" s="16" t="s">
        <v>15</v>
      </c>
      <c r="N457" s="79"/>
    </row>
    <row r="458" spans="1:14">
      <c r="A458" s="3" t="s">
        <v>191</v>
      </c>
      <c r="B458" s="4">
        <f>_xlfn.XLOOKUP(A458,Preisliste!A:A,Preisliste!B:B,"nicht gefunden")</f>
        <v>3020</v>
      </c>
      <c r="C458" s="3">
        <v>300</v>
      </c>
      <c r="D458" s="3">
        <v>24</v>
      </c>
      <c r="E458" s="5">
        <f>D458*C458</f>
        <v>7200</v>
      </c>
      <c r="F458" s="6">
        <f>(E458/1000)*B458</f>
        <v>21744</v>
      </c>
      <c r="G458" s="3" t="s">
        <v>57</v>
      </c>
      <c r="H458" s="4">
        <f>_xlfn.XLOOKUP(G458,Preisliste!A:A,Preisliste!B:B,"nicht gefunden")</f>
        <v>1200</v>
      </c>
      <c r="I458" s="5">
        <v>850</v>
      </c>
      <c r="J458" s="3">
        <f>D458</f>
        <v>24</v>
      </c>
      <c r="K458" s="5">
        <f>I458*J458</f>
        <v>20400</v>
      </c>
      <c r="L458" s="6">
        <f>(K458/1000)*H458</f>
        <v>24480</v>
      </c>
      <c r="M458" s="17">
        <f>L458-F458-F459-F460</f>
        <v>2494.7999999999997</v>
      </c>
      <c r="N458" s="79"/>
    </row>
    <row r="459" spans="1:14">
      <c r="A459" s="3" t="s">
        <v>126</v>
      </c>
      <c r="B459" s="4">
        <f>_xlfn.XLOOKUP(A459,Preisliste!A:A,Preisliste!B:B,"nicht gefunden")</f>
        <v>120</v>
      </c>
      <c r="C459" s="3">
        <v>5</v>
      </c>
      <c r="D459" s="3">
        <f>D458</f>
        <v>24</v>
      </c>
      <c r="E459" s="5">
        <f>D459*C459</f>
        <v>120</v>
      </c>
      <c r="F459" s="6">
        <f>(E459/1000)*B459</f>
        <v>14.399999999999999</v>
      </c>
      <c r="G459" s="3"/>
      <c r="H459" s="4"/>
      <c r="I459" s="5"/>
      <c r="J459" s="3"/>
      <c r="K459" s="5"/>
      <c r="L459" s="6"/>
      <c r="M459" s="18"/>
      <c r="N459" s="79"/>
    </row>
    <row r="460" spans="1:14">
      <c r="A460" s="3" t="s">
        <v>128</v>
      </c>
      <c r="B460" s="4">
        <f>_xlfn.XLOOKUP(A460,Preisliste!A:A,Preisliste!B:B,"nicht gefunden")</f>
        <v>3150</v>
      </c>
      <c r="C460" s="3">
        <v>3</v>
      </c>
      <c r="D460" s="3">
        <f>D458</f>
        <v>24</v>
      </c>
      <c r="E460" s="5">
        <f>D460*C460</f>
        <v>72</v>
      </c>
      <c r="F460" s="6">
        <f>(E460/1000)*B460</f>
        <v>226.79999999999998</v>
      </c>
      <c r="G460" s="3"/>
      <c r="H460" s="3"/>
      <c r="I460" s="5"/>
      <c r="J460" s="3"/>
      <c r="K460" s="5"/>
      <c r="L460" s="3"/>
      <c r="M460" s="18"/>
      <c r="N460" s="79"/>
    </row>
    <row r="461" spans="1:14">
      <c r="A461" s="13" t="s">
        <v>5</v>
      </c>
      <c r="B461" s="13" t="s">
        <v>6</v>
      </c>
      <c r="C461" s="13" t="s">
        <v>7</v>
      </c>
      <c r="D461" s="13" t="s">
        <v>8</v>
      </c>
      <c r="E461" s="14" t="s">
        <v>9</v>
      </c>
      <c r="F461" s="13" t="s">
        <v>10</v>
      </c>
      <c r="G461" s="13" t="s">
        <v>11</v>
      </c>
      <c r="H461" s="13" t="s">
        <v>6</v>
      </c>
      <c r="I461" s="14" t="s">
        <v>12</v>
      </c>
      <c r="J461" s="13" t="s">
        <v>8</v>
      </c>
      <c r="K461" s="14" t="s">
        <v>13</v>
      </c>
      <c r="L461" s="13" t="s">
        <v>14</v>
      </c>
      <c r="M461" s="19" t="s">
        <v>15</v>
      </c>
      <c r="N461" s="79"/>
    </row>
    <row r="462" spans="1:14">
      <c r="A462" s="7" t="s">
        <v>189</v>
      </c>
      <c r="B462" s="8">
        <f>_xlfn.XLOOKUP(A462,Preisliste!A:A,Preisliste!B:B,"nicht gefunden")</f>
        <v>3750</v>
      </c>
      <c r="C462" s="7">
        <v>150</v>
      </c>
      <c r="D462" s="7">
        <v>24</v>
      </c>
      <c r="E462" s="9">
        <f>D462*C462</f>
        <v>3600</v>
      </c>
      <c r="F462" s="10">
        <f>(E462/1000)*B462</f>
        <v>13500</v>
      </c>
      <c r="G462" s="7" t="s">
        <v>192</v>
      </c>
      <c r="H462" s="8">
        <f>_xlfn.XLOOKUP(G462,Preisliste!A:A,Preisliste!B:B,"nicht gefunden")</f>
        <v>2730</v>
      </c>
      <c r="I462" s="9">
        <v>250</v>
      </c>
      <c r="J462" s="7">
        <f>D462</f>
        <v>24</v>
      </c>
      <c r="K462" s="9">
        <f>I462*J462</f>
        <v>6000</v>
      </c>
      <c r="L462" s="10">
        <f>(K462/1000)*H462</f>
        <v>16380</v>
      </c>
      <c r="M462" s="20">
        <f>L462-F462-F463</f>
        <v>2669.04</v>
      </c>
      <c r="N462" s="79"/>
    </row>
    <row r="463" spans="1:14">
      <c r="A463" s="7" t="s">
        <v>163</v>
      </c>
      <c r="B463" s="8">
        <f>_xlfn.XLOOKUP(A463,Preisliste!A:A,Preisliste!B:B,"nicht gefunden")</f>
        <v>2930</v>
      </c>
      <c r="C463" s="7">
        <v>3</v>
      </c>
      <c r="D463" s="7">
        <f>D462</f>
        <v>24</v>
      </c>
      <c r="E463" s="9">
        <f>D463*C463</f>
        <v>72</v>
      </c>
      <c r="F463" s="10">
        <f>(E463/1000)*B463</f>
        <v>210.95999999999998</v>
      </c>
      <c r="G463" s="7"/>
      <c r="H463" s="8"/>
      <c r="I463" s="9"/>
      <c r="J463" s="7"/>
      <c r="K463" s="9"/>
      <c r="L463" s="10"/>
      <c r="M463" s="21"/>
      <c r="N463" s="79"/>
    </row>
    <row r="464" spans="1:14">
      <c r="A464" s="12" t="s">
        <v>5</v>
      </c>
      <c r="B464" s="12" t="s">
        <v>6</v>
      </c>
      <c r="C464" s="12" t="s">
        <v>7</v>
      </c>
      <c r="D464" s="12" t="s">
        <v>8</v>
      </c>
      <c r="E464" s="12" t="s">
        <v>9</v>
      </c>
      <c r="F464" s="12" t="s">
        <v>10</v>
      </c>
      <c r="G464" s="12" t="s">
        <v>11</v>
      </c>
      <c r="H464" s="12" t="s">
        <v>6</v>
      </c>
      <c r="I464" s="12" t="s">
        <v>12</v>
      </c>
      <c r="J464" s="12" t="s">
        <v>8</v>
      </c>
      <c r="K464" s="12" t="s">
        <v>13</v>
      </c>
      <c r="L464" s="12" t="s">
        <v>14</v>
      </c>
      <c r="M464" s="16" t="s">
        <v>15</v>
      </c>
      <c r="N464" s="79"/>
    </row>
    <row r="465" spans="1:14">
      <c r="A465" s="3" t="s">
        <v>189</v>
      </c>
      <c r="B465" s="4">
        <f>_xlfn.XLOOKUP(A465,Preisliste!A:A,Preisliste!B:B,"nicht gefunden")</f>
        <v>3750</v>
      </c>
      <c r="C465" s="3">
        <v>250</v>
      </c>
      <c r="D465" s="3">
        <v>24</v>
      </c>
      <c r="E465" s="5">
        <f>D465*C465</f>
        <v>6000</v>
      </c>
      <c r="F465" s="6">
        <f>(E465/1000)*B465</f>
        <v>22500</v>
      </c>
      <c r="G465" s="3" t="s">
        <v>193</v>
      </c>
      <c r="H465" s="4">
        <f>_xlfn.XLOOKUP(G465,Preisliste!A:A,Preisliste!B:B,"nicht gefunden")</f>
        <v>8000</v>
      </c>
      <c r="I465" s="5">
        <v>140</v>
      </c>
      <c r="J465" s="3">
        <f>D465</f>
        <v>24</v>
      </c>
      <c r="K465" s="5">
        <f>I465*J465</f>
        <v>3360</v>
      </c>
      <c r="L465" s="6">
        <f>(K465/1000)*H465</f>
        <v>26880</v>
      </c>
      <c r="M465" s="17">
        <f>L465-F465</f>
        <v>4380</v>
      </c>
      <c r="N465" s="79"/>
    </row>
    <row r="466" spans="1:14">
      <c r="A466" s="13" t="s">
        <v>5</v>
      </c>
      <c r="B466" s="13" t="s">
        <v>6</v>
      </c>
      <c r="C466" s="13" t="s">
        <v>7</v>
      </c>
      <c r="D466" s="13" t="s">
        <v>8</v>
      </c>
      <c r="E466" s="14" t="s">
        <v>9</v>
      </c>
      <c r="F466" s="13" t="s">
        <v>10</v>
      </c>
      <c r="G466" s="13" t="s">
        <v>11</v>
      </c>
      <c r="H466" s="13" t="s">
        <v>6</v>
      </c>
      <c r="I466" s="14" t="s">
        <v>12</v>
      </c>
      <c r="J466" s="13" t="s">
        <v>8</v>
      </c>
      <c r="K466" s="14" t="s">
        <v>13</v>
      </c>
      <c r="L466" s="13" t="s">
        <v>14</v>
      </c>
      <c r="M466" s="19" t="s">
        <v>15</v>
      </c>
      <c r="N466" s="79"/>
    </row>
    <row r="467" spans="1:14">
      <c r="A467" s="7" t="s">
        <v>190</v>
      </c>
      <c r="B467" s="8">
        <f>_xlfn.XLOOKUP(A467,Preisliste!A:A,Preisliste!B:B,"nicht gefunden")</f>
        <v>750</v>
      </c>
      <c r="C467" s="7">
        <v>250</v>
      </c>
      <c r="D467" s="7">
        <v>24</v>
      </c>
      <c r="E467" s="9">
        <f>D467*C467</f>
        <v>6000</v>
      </c>
      <c r="F467" s="10">
        <f>(E467/1000)*B467</f>
        <v>4500</v>
      </c>
      <c r="G467" s="7" t="s">
        <v>194</v>
      </c>
      <c r="H467" s="8">
        <f>_xlfn.XLOOKUP(G467,Preisliste!A:A,Preisliste!B:B,"nicht gefunden")</f>
        <v>1720</v>
      </c>
      <c r="I467" s="9">
        <v>230</v>
      </c>
      <c r="J467" s="7">
        <f>D467</f>
        <v>24</v>
      </c>
      <c r="K467" s="9">
        <f>I467*J467</f>
        <v>5520</v>
      </c>
      <c r="L467" s="10">
        <f>(K467/1000)*H467</f>
        <v>9494.4</v>
      </c>
      <c r="M467" s="20">
        <f>L467-F467-F468</f>
        <v>4699.2</v>
      </c>
      <c r="N467" s="79"/>
    </row>
    <row r="468" spans="1:14">
      <c r="A468" s="7" t="s">
        <v>195</v>
      </c>
      <c r="B468" s="8">
        <f>_xlfn.XLOOKUP(A468,Preisliste!A:A,Preisliste!B:B,"nicht gefunden")</f>
        <v>410</v>
      </c>
      <c r="C468" s="7">
        <v>30</v>
      </c>
      <c r="D468" s="7">
        <f>D467</f>
        <v>24</v>
      </c>
      <c r="E468" s="9">
        <f>D468*C468</f>
        <v>720</v>
      </c>
      <c r="F468" s="10">
        <f>(E468/1000)*B468</f>
        <v>295.2</v>
      </c>
      <c r="G468" s="7"/>
      <c r="H468" s="8"/>
      <c r="I468" s="9"/>
      <c r="J468" s="7"/>
      <c r="K468" s="9"/>
      <c r="L468" s="10"/>
      <c r="M468" s="21"/>
      <c r="N468" s="79"/>
    </row>
    <row r="469" spans="1:14">
      <c r="A469" s="12" t="s">
        <v>5</v>
      </c>
      <c r="B469" s="12" t="s">
        <v>6</v>
      </c>
      <c r="C469" s="12" t="s">
        <v>7</v>
      </c>
      <c r="D469" s="12" t="s">
        <v>8</v>
      </c>
      <c r="E469" s="12" t="s">
        <v>9</v>
      </c>
      <c r="F469" s="12" t="s">
        <v>10</v>
      </c>
      <c r="G469" s="12" t="s">
        <v>11</v>
      </c>
      <c r="H469" s="12" t="s">
        <v>6</v>
      </c>
      <c r="I469" s="12" t="s">
        <v>12</v>
      </c>
      <c r="J469" s="12" t="s">
        <v>8</v>
      </c>
      <c r="K469" s="12" t="s">
        <v>13</v>
      </c>
      <c r="L469" s="12" t="s">
        <v>14</v>
      </c>
      <c r="M469" s="16" t="s">
        <v>15</v>
      </c>
      <c r="N469" s="79"/>
    </row>
    <row r="470" spans="1:14">
      <c r="A470" s="3" t="s">
        <v>190</v>
      </c>
      <c r="B470" s="4">
        <f>_xlfn.XLOOKUP(A470,Preisliste!A:A,Preisliste!B:B,"nicht gefunden")</f>
        <v>750</v>
      </c>
      <c r="C470" s="3">
        <v>1100</v>
      </c>
      <c r="D470" s="3">
        <v>24</v>
      </c>
      <c r="E470" s="5">
        <f>D470*C470</f>
        <v>26400</v>
      </c>
      <c r="F470" s="6">
        <f>(E470/1000)*B470</f>
        <v>19800</v>
      </c>
      <c r="G470" s="3" t="s">
        <v>194</v>
      </c>
      <c r="H470" s="4">
        <f>_xlfn.XLOOKUP(G470,Preisliste!A:A,Preisliste!B:B,"nicht gefunden")</f>
        <v>1720</v>
      </c>
      <c r="I470" s="5">
        <v>600</v>
      </c>
      <c r="J470" s="3">
        <f>D470</f>
        <v>24</v>
      </c>
      <c r="K470" s="5">
        <f>I470*J470</f>
        <v>14400</v>
      </c>
      <c r="L470" s="6">
        <f>(K470/1000)*H470</f>
        <v>24768</v>
      </c>
      <c r="M470" s="17">
        <f>L470-F470-F471-F472</f>
        <v>1944</v>
      </c>
      <c r="N470" s="79"/>
    </row>
    <row r="471" spans="1:14">
      <c r="A471" s="3" t="s">
        <v>36</v>
      </c>
      <c r="B471" s="4">
        <f>_xlfn.XLOOKUP(A471,Preisliste!A:A,Preisliste!B:B,"nicht gefunden")</f>
        <v>490</v>
      </c>
      <c r="C471" s="3">
        <v>150</v>
      </c>
      <c r="D471" s="3">
        <f>D470</f>
        <v>24</v>
      </c>
      <c r="E471" s="5">
        <f>D471*C471</f>
        <v>3600</v>
      </c>
      <c r="F471" s="6">
        <f>(E471/1000)*B471</f>
        <v>1764</v>
      </c>
      <c r="G471" s="3"/>
      <c r="H471" s="4"/>
      <c r="I471" s="5"/>
      <c r="J471" s="3"/>
      <c r="K471" s="5"/>
      <c r="L471" s="6"/>
      <c r="M471" s="18"/>
      <c r="N471" s="79"/>
    </row>
    <row r="472" spans="1:14">
      <c r="A472" s="3" t="s">
        <v>25</v>
      </c>
      <c r="B472" s="4">
        <f>_xlfn.XLOOKUP(A472,Preisliste!A:A,Preisliste!B:B,"nicht gefunden")</f>
        <v>525</v>
      </c>
      <c r="C472" s="3">
        <v>100</v>
      </c>
      <c r="D472" s="3">
        <f>D470</f>
        <v>24</v>
      </c>
      <c r="E472" s="5">
        <f>D472*C472</f>
        <v>2400</v>
      </c>
      <c r="F472" s="6">
        <f>(E472/1000)*B472</f>
        <v>1260</v>
      </c>
      <c r="G472" s="3"/>
      <c r="H472" s="3"/>
      <c r="I472" s="5"/>
      <c r="J472" s="3"/>
      <c r="K472" s="5"/>
      <c r="L472" s="3"/>
      <c r="M472" s="18"/>
      <c r="N472" s="79"/>
    </row>
    <row r="473" spans="1:14">
      <c r="A473" s="13" t="s">
        <v>5</v>
      </c>
      <c r="B473" s="13" t="s">
        <v>6</v>
      </c>
      <c r="C473" s="13" t="s">
        <v>7</v>
      </c>
      <c r="D473" s="13" t="s">
        <v>8</v>
      </c>
      <c r="E473" s="14" t="s">
        <v>9</v>
      </c>
      <c r="F473" s="13" t="s">
        <v>10</v>
      </c>
      <c r="G473" s="13" t="s">
        <v>11</v>
      </c>
      <c r="H473" s="13" t="s">
        <v>6</v>
      </c>
      <c r="I473" s="14" t="s">
        <v>12</v>
      </c>
      <c r="J473" s="13" t="s">
        <v>8</v>
      </c>
      <c r="K473" s="14" t="s">
        <v>13</v>
      </c>
      <c r="L473" s="13" t="s">
        <v>14</v>
      </c>
      <c r="M473" s="19" t="s">
        <v>15</v>
      </c>
      <c r="N473" s="79"/>
    </row>
    <row r="474" spans="1:14">
      <c r="A474" s="7" t="s">
        <v>190</v>
      </c>
      <c r="B474" s="8">
        <f>_xlfn.XLOOKUP(A474,Preisliste!A:A,Preisliste!B:B,"nicht gefunden")</f>
        <v>750</v>
      </c>
      <c r="C474" s="7">
        <v>250</v>
      </c>
      <c r="D474" s="7">
        <v>24</v>
      </c>
      <c r="E474" s="9">
        <f>D474*C474</f>
        <v>6000</v>
      </c>
      <c r="F474" s="10">
        <f>(E474/1000)*B474</f>
        <v>4500</v>
      </c>
      <c r="G474" s="7" t="s">
        <v>196</v>
      </c>
      <c r="H474" s="8">
        <f>_xlfn.XLOOKUP(G474,Preisliste!A:A,Preisliste!B:B,"nicht gefunden")</f>
        <v>1100</v>
      </c>
      <c r="I474" s="9">
        <v>250</v>
      </c>
      <c r="J474" s="7">
        <f>D474</f>
        <v>24</v>
      </c>
      <c r="K474" s="9">
        <f>I474*J474</f>
        <v>6000</v>
      </c>
      <c r="L474" s="10">
        <f>(K474/1000)*H474</f>
        <v>6600</v>
      </c>
      <c r="M474" s="20">
        <f>L474-F474-F475</f>
        <v>2041.2</v>
      </c>
      <c r="N474" s="79"/>
    </row>
    <row r="475" spans="1:14">
      <c r="A475" s="7" t="s">
        <v>36</v>
      </c>
      <c r="B475" s="8">
        <f>_xlfn.XLOOKUP(A475,Preisliste!A:A,Preisliste!B:B,"nicht gefunden")</f>
        <v>490</v>
      </c>
      <c r="C475" s="7">
        <v>5</v>
      </c>
      <c r="D475" s="7">
        <f>D474</f>
        <v>24</v>
      </c>
      <c r="E475" s="9">
        <f>D475*C475</f>
        <v>120</v>
      </c>
      <c r="F475" s="10">
        <f>(E475/1000)*B475</f>
        <v>58.8</v>
      </c>
      <c r="G475" s="7"/>
      <c r="H475" s="8"/>
      <c r="I475" s="9"/>
      <c r="J475" s="7"/>
      <c r="K475" s="9"/>
      <c r="L475" s="10"/>
      <c r="M475" s="21"/>
      <c r="N475" s="79"/>
    </row>
    <row r="476" spans="1:14">
      <c r="A476" s="12" t="s">
        <v>5</v>
      </c>
      <c r="B476" s="12" t="s">
        <v>6</v>
      </c>
      <c r="C476" s="12" t="s">
        <v>7</v>
      </c>
      <c r="D476" s="12" t="s">
        <v>8</v>
      </c>
      <c r="E476" s="15" t="s">
        <v>9</v>
      </c>
      <c r="F476" s="12" t="s">
        <v>10</v>
      </c>
      <c r="G476" s="12" t="s">
        <v>11</v>
      </c>
      <c r="H476" s="12" t="s">
        <v>6</v>
      </c>
      <c r="I476" s="15" t="s">
        <v>12</v>
      </c>
      <c r="J476" s="12" t="s">
        <v>8</v>
      </c>
      <c r="K476" s="15" t="s">
        <v>13</v>
      </c>
      <c r="L476" s="12" t="s">
        <v>14</v>
      </c>
      <c r="M476" s="16" t="s">
        <v>15</v>
      </c>
      <c r="N476" s="79"/>
    </row>
    <row r="477" spans="1:14">
      <c r="A477" s="3" t="s">
        <v>190</v>
      </c>
      <c r="B477" s="4">
        <f>_xlfn.XLOOKUP(A477,Preisliste!A:A,Preisliste!B:B,"nicht gefunden")</f>
        <v>750</v>
      </c>
      <c r="C477" s="3">
        <v>250</v>
      </c>
      <c r="D477" s="3">
        <v>24</v>
      </c>
      <c r="E477" s="5">
        <f>D477*C477</f>
        <v>6000</v>
      </c>
      <c r="F477" s="6">
        <f>(E477/1000)*B477</f>
        <v>4500</v>
      </c>
      <c r="G477" s="3" t="s">
        <v>67</v>
      </c>
      <c r="H477" s="4">
        <f>_xlfn.XLOOKUP(G477,Preisliste!A:A,Preisliste!B:B,"nicht gefunden")</f>
        <v>1900</v>
      </c>
      <c r="I477" s="5">
        <v>270</v>
      </c>
      <c r="J477" s="3">
        <f>D477</f>
        <v>24</v>
      </c>
      <c r="K477" s="5">
        <f>I477*J477</f>
        <v>6480</v>
      </c>
      <c r="L477" s="6">
        <f>(K477/1000)*H477</f>
        <v>12312</v>
      </c>
      <c r="M477" s="17">
        <f>L477-F477-F478</f>
        <v>7797.6</v>
      </c>
      <c r="N477" s="79"/>
    </row>
    <row r="478" spans="1:14">
      <c r="A478" s="3" t="s">
        <v>126</v>
      </c>
      <c r="B478" s="4">
        <f>_xlfn.XLOOKUP(A478,Preisliste!A:A,Preisliste!B:B,"nicht gefunden")</f>
        <v>120</v>
      </c>
      <c r="C478" s="3">
        <v>5</v>
      </c>
      <c r="D478" s="3">
        <f>D477</f>
        <v>24</v>
      </c>
      <c r="E478" s="5">
        <f>D478*C478</f>
        <v>120</v>
      </c>
      <c r="F478" s="6">
        <f>(E478/1000)*B478</f>
        <v>14.399999999999999</v>
      </c>
      <c r="G478" s="3"/>
      <c r="H478" s="4"/>
      <c r="I478" s="5"/>
      <c r="J478" s="3"/>
      <c r="K478" s="5"/>
      <c r="L478" s="6"/>
      <c r="M478" s="18"/>
      <c r="N478" s="79"/>
    </row>
    <row r="479" spans="1:14">
      <c r="A479" s="13" t="s">
        <v>5</v>
      </c>
      <c r="B479" s="13" t="s">
        <v>6</v>
      </c>
      <c r="C479" s="13" t="s">
        <v>7</v>
      </c>
      <c r="D479" s="13" t="s">
        <v>8</v>
      </c>
      <c r="E479" s="14" t="s">
        <v>9</v>
      </c>
      <c r="F479" s="13" t="s">
        <v>10</v>
      </c>
      <c r="G479" s="13" t="s">
        <v>11</v>
      </c>
      <c r="H479" s="13" t="s">
        <v>6</v>
      </c>
      <c r="I479" s="14" t="s">
        <v>12</v>
      </c>
      <c r="J479" s="13" t="s">
        <v>8</v>
      </c>
      <c r="K479" s="14" t="s">
        <v>13</v>
      </c>
      <c r="L479" s="13" t="s">
        <v>14</v>
      </c>
      <c r="M479" s="19" t="s">
        <v>15</v>
      </c>
      <c r="N479" s="79"/>
    </row>
    <row r="480" spans="1:14">
      <c r="A480" s="7" t="s">
        <v>190</v>
      </c>
      <c r="B480" s="8">
        <f>_xlfn.XLOOKUP(A480,Preisliste!A:A,Preisliste!B:B,"nicht gefunden")</f>
        <v>750</v>
      </c>
      <c r="C480" s="7">
        <v>250</v>
      </c>
      <c r="D480" s="7">
        <v>24</v>
      </c>
      <c r="E480" s="9">
        <f>D480*C480</f>
        <v>6000</v>
      </c>
      <c r="F480" s="10">
        <f>(E480/1000)*B480</f>
        <v>4500</v>
      </c>
      <c r="G480" s="7" t="s">
        <v>56</v>
      </c>
      <c r="H480" s="8">
        <f>_xlfn.XLOOKUP(G480,Preisliste!A:A,Preisliste!B:B,"nicht gefunden")</f>
        <v>620</v>
      </c>
      <c r="I480" s="9">
        <v>500</v>
      </c>
      <c r="J480" s="7">
        <f>D480</f>
        <v>24</v>
      </c>
      <c r="K480" s="9">
        <f>I480*J480</f>
        <v>12000</v>
      </c>
      <c r="L480" s="10">
        <f>(K480/1000)*H480</f>
        <v>7440</v>
      </c>
      <c r="M480" s="20">
        <f>L480-F480-F481</f>
        <v>2588.4</v>
      </c>
      <c r="N480" s="79"/>
    </row>
    <row r="481" spans="1:14">
      <c r="A481" s="7" t="s">
        <v>163</v>
      </c>
      <c r="B481" s="8">
        <f>_xlfn.XLOOKUP(A481,Preisliste!A:A,Preisliste!B:B,"nicht gefunden")</f>
        <v>2930</v>
      </c>
      <c r="C481" s="7">
        <v>5</v>
      </c>
      <c r="D481" s="7">
        <f>D480</f>
        <v>24</v>
      </c>
      <c r="E481" s="9">
        <f>D481*C481</f>
        <v>120</v>
      </c>
      <c r="F481" s="10">
        <f>(E481/1000)*B481</f>
        <v>351.59999999999997</v>
      </c>
      <c r="G481" s="7"/>
      <c r="H481" s="8"/>
      <c r="I481" s="9"/>
      <c r="J481" s="7"/>
      <c r="K481" s="9"/>
      <c r="L481" s="10"/>
      <c r="M481" s="21"/>
      <c r="N481" s="79"/>
    </row>
    <row r="482" spans="1:14">
      <c r="A482" s="12" t="s">
        <v>5</v>
      </c>
      <c r="B482" s="12" t="s">
        <v>6</v>
      </c>
      <c r="C482" s="12" t="s">
        <v>7</v>
      </c>
      <c r="D482" s="12" t="s">
        <v>8</v>
      </c>
      <c r="E482" s="12" t="s">
        <v>9</v>
      </c>
      <c r="F482" s="12" t="s">
        <v>10</v>
      </c>
      <c r="G482" s="12" t="s">
        <v>11</v>
      </c>
      <c r="H482" s="12" t="s">
        <v>6</v>
      </c>
      <c r="I482" s="12" t="s">
        <v>12</v>
      </c>
      <c r="J482" s="12" t="s">
        <v>8</v>
      </c>
      <c r="K482" s="12" t="s">
        <v>13</v>
      </c>
      <c r="L482" s="12" t="s">
        <v>14</v>
      </c>
      <c r="M482" s="16" t="s">
        <v>15</v>
      </c>
      <c r="N482" s="79"/>
    </row>
    <row r="483" spans="1:14">
      <c r="A483" s="3" t="s">
        <v>189</v>
      </c>
      <c r="B483" s="4">
        <f>_xlfn.XLOOKUP(A483,Preisliste!A:A,Preisliste!B:B,"nicht gefunden")</f>
        <v>3750</v>
      </c>
      <c r="C483" s="3">
        <v>120</v>
      </c>
      <c r="D483" s="3">
        <v>24</v>
      </c>
      <c r="E483" s="5">
        <f>D483*C483</f>
        <v>2880</v>
      </c>
      <c r="F483" s="6">
        <f>(E483/1000)*B483</f>
        <v>10800</v>
      </c>
      <c r="G483" s="3" t="s">
        <v>197</v>
      </c>
      <c r="H483" s="4">
        <f>_xlfn.XLOOKUP(G483,Preisliste!A:A,Preisliste!B:B,"nicht gefunden")</f>
        <v>1200</v>
      </c>
      <c r="I483" s="5">
        <v>450</v>
      </c>
      <c r="J483" s="3">
        <f>D483</f>
        <v>24</v>
      </c>
      <c r="K483" s="5">
        <f>I483*J483</f>
        <v>10800</v>
      </c>
      <c r="L483" s="6">
        <f>(K483/1000)*H483</f>
        <v>12960</v>
      </c>
      <c r="M483" s="17">
        <f>L483-F483</f>
        <v>2160</v>
      </c>
      <c r="N483" s="79"/>
    </row>
    <row r="484" spans="1:14">
      <c r="A484" s="13" t="s">
        <v>5</v>
      </c>
      <c r="B484" s="13" t="s">
        <v>6</v>
      </c>
      <c r="C484" s="13" t="s">
        <v>7</v>
      </c>
      <c r="D484" s="13" t="s">
        <v>8</v>
      </c>
      <c r="E484" s="13" t="s">
        <v>9</v>
      </c>
      <c r="F484" s="13" t="s">
        <v>10</v>
      </c>
      <c r="G484" s="13" t="s">
        <v>11</v>
      </c>
      <c r="H484" s="13" t="s">
        <v>6</v>
      </c>
      <c r="I484" s="13" t="s">
        <v>12</v>
      </c>
      <c r="J484" s="13" t="s">
        <v>8</v>
      </c>
      <c r="K484" s="13" t="s">
        <v>13</v>
      </c>
      <c r="L484" s="13" t="s">
        <v>14</v>
      </c>
      <c r="M484" s="19" t="s">
        <v>15</v>
      </c>
      <c r="N484" s="79"/>
    </row>
    <row r="485" spans="1:14">
      <c r="A485" s="7" t="s">
        <v>190</v>
      </c>
      <c r="B485" s="8">
        <f>_xlfn.XLOOKUP(A485,Preisliste!A:A,Preisliste!B:B,"nicht gefunden")</f>
        <v>750</v>
      </c>
      <c r="C485" s="7">
        <v>250</v>
      </c>
      <c r="D485" s="7">
        <v>24</v>
      </c>
      <c r="E485" s="9">
        <f>D485*C485</f>
        <v>6000</v>
      </c>
      <c r="F485" s="10">
        <f>(E485/1000)*B485</f>
        <v>4500</v>
      </c>
      <c r="G485" s="7" t="s">
        <v>197</v>
      </c>
      <c r="H485" s="8">
        <f>_xlfn.XLOOKUP(G485,Preisliste!A:A,Preisliste!B:B,"nicht gefunden")</f>
        <v>1200</v>
      </c>
      <c r="I485" s="9">
        <v>320</v>
      </c>
      <c r="J485" s="7">
        <f>D485</f>
        <v>24</v>
      </c>
      <c r="K485" s="9">
        <f>I485*J485</f>
        <v>7680</v>
      </c>
      <c r="L485" s="10">
        <f>(K485/1000)*H485</f>
        <v>9216</v>
      </c>
      <c r="M485" s="20">
        <f>L485-F485</f>
        <v>4716</v>
      </c>
      <c r="N485" s="79"/>
    </row>
    <row r="486" spans="1:14">
      <c r="A486" s="12" t="s">
        <v>5</v>
      </c>
      <c r="B486" s="12" t="s">
        <v>6</v>
      </c>
      <c r="C486" s="12" t="s">
        <v>7</v>
      </c>
      <c r="D486" s="12" t="s">
        <v>8</v>
      </c>
      <c r="E486" s="12" t="s">
        <v>9</v>
      </c>
      <c r="F486" s="12" t="s">
        <v>10</v>
      </c>
      <c r="G486" s="12" t="s">
        <v>11</v>
      </c>
      <c r="H486" s="12" t="s">
        <v>6</v>
      </c>
      <c r="I486" s="12" t="s">
        <v>12</v>
      </c>
      <c r="J486" s="12" t="s">
        <v>8</v>
      </c>
      <c r="K486" s="12" t="s">
        <v>13</v>
      </c>
      <c r="L486" s="12" t="s">
        <v>14</v>
      </c>
      <c r="M486" s="16" t="s">
        <v>15</v>
      </c>
      <c r="N486" s="79"/>
    </row>
    <row r="487" spans="1:14">
      <c r="A487" s="3" t="s">
        <v>191</v>
      </c>
      <c r="B487" s="4">
        <f>_xlfn.XLOOKUP(A487,Preisliste!A:A,Preisliste!B:B,"nicht gefunden")</f>
        <v>3020</v>
      </c>
      <c r="C487" s="3">
        <v>120</v>
      </c>
      <c r="D487" s="3">
        <v>24</v>
      </c>
      <c r="E487" s="5">
        <f>D487*C487</f>
        <v>2880</v>
      </c>
      <c r="F487" s="6">
        <f>(E487/1000)*B487</f>
        <v>8697.6</v>
      </c>
      <c r="G487" s="3" t="s">
        <v>197</v>
      </c>
      <c r="H487" s="4">
        <f>_xlfn.XLOOKUP(G487,Preisliste!A:A,Preisliste!B:B,"nicht gefunden")</f>
        <v>1200</v>
      </c>
      <c r="I487" s="5">
        <v>400</v>
      </c>
      <c r="J487" s="3">
        <f>D487</f>
        <v>24</v>
      </c>
      <c r="K487" s="5">
        <f>I487*J487</f>
        <v>9600</v>
      </c>
      <c r="L487" s="6">
        <f>(K487/1000)*H487</f>
        <v>11520</v>
      </c>
      <c r="M487" s="17">
        <f>L487-F487</f>
        <v>2822.3999999999996</v>
      </c>
      <c r="N487" s="79"/>
    </row>
    <row r="488" spans="1:14">
      <c r="A488" s="13" t="s">
        <v>5</v>
      </c>
      <c r="B488" s="13" t="s">
        <v>6</v>
      </c>
      <c r="C488" s="13" t="s">
        <v>7</v>
      </c>
      <c r="D488" s="13" t="s">
        <v>8</v>
      </c>
      <c r="E488" s="13" t="s">
        <v>9</v>
      </c>
      <c r="F488" s="13" t="s">
        <v>10</v>
      </c>
      <c r="G488" s="13" t="s">
        <v>11</v>
      </c>
      <c r="H488" s="13" t="s">
        <v>6</v>
      </c>
      <c r="I488" s="13" t="s">
        <v>12</v>
      </c>
      <c r="J488" s="13" t="s">
        <v>8</v>
      </c>
      <c r="K488" s="13" t="s">
        <v>13</v>
      </c>
      <c r="L488" s="13" t="s">
        <v>14</v>
      </c>
      <c r="M488" s="19" t="s">
        <v>15</v>
      </c>
      <c r="N488" s="79"/>
    </row>
    <row r="489" spans="1:14">
      <c r="A489" s="7" t="s">
        <v>190</v>
      </c>
      <c r="B489" s="8">
        <f>_xlfn.XLOOKUP(A489,Preisliste!A:A,Preisliste!B:B,"nicht gefunden")</f>
        <v>750</v>
      </c>
      <c r="C489" s="7">
        <v>800</v>
      </c>
      <c r="D489" s="7">
        <v>24</v>
      </c>
      <c r="E489" s="9">
        <f>D489*C489</f>
        <v>19200</v>
      </c>
      <c r="F489" s="10">
        <f>(E489/1000)*B489</f>
        <v>14400</v>
      </c>
      <c r="G489" s="7" t="s">
        <v>72</v>
      </c>
      <c r="H489" s="8">
        <f>_xlfn.XLOOKUP(G489,Preisliste!A:A,Preisliste!B:B,"nicht gefunden")</f>
        <v>2100</v>
      </c>
      <c r="I489" s="9">
        <v>430</v>
      </c>
      <c r="J489" s="7">
        <f>D489</f>
        <v>24</v>
      </c>
      <c r="K489" s="9">
        <f>I489*J489</f>
        <v>10320</v>
      </c>
      <c r="L489" s="10">
        <f>(K489/1000)*H489</f>
        <v>21672</v>
      </c>
      <c r="M489" s="20">
        <f>L489-F489-F490-F491-F492</f>
        <v>4020</v>
      </c>
      <c r="N489" s="79"/>
    </row>
    <row r="490" spans="1:14">
      <c r="A490" s="7" t="s">
        <v>25</v>
      </c>
      <c r="B490" s="8">
        <f>_xlfn.XLOOKUP(A490,Preisliste!A:A,Preisliste!B:B,"nicht gefunden")</f>
        <v>525</v>
      </c>
      <c r="C490" s="7">
        <v>150</v>
      </c>
      <c r="D490" s="7">
        <f>D489</f>
        <v>24</v>
      </c>
      <c r="E490" s="9">
        <f>D490*C490</f>
        <v>3600</v>
      </c>
      <c r="F490" s="10">
        <f>(E490/1000)*B490</f>
        <v>1890</v>
      </c>
      <c r="G490" s="7"/>
      <c r="H490" s="8"/>
      <c r="I490" s="9"/>
      <c r="J490" s="7"/>
      <c r="K490" s="9"/>
      <c r="L490" s="10"/>
      <c r="M490" s="21"/>
      <c r="N490" s="79"/>
    </row>
    <row r="491" spans="1:14">
      <c r="A491" s="7" t="s">
        <v>195</v>
      </c>
      <c r="B491" s="8">
        <f>_xlfn.XLOOKUP(A491,Preisliste!A:A,Preisliste!B:B,"nicht gefunden")</f>
        <v>410</v>
      </c>
      <c r="C491" s="7">
        <v>100</v>
      </c>
      <c r="D491" s="7">
        <f>D489</f>
        <v>24</v>
      </c>
      <c r="E491" s="9">
        <f>D491*C491</f>
        <v>2400</v>
      </c>
      <c r="F491" s="10">
        <f>(E491/1000)*B491</f>
        <v>984</v>
      </c>
      <c r="G491" s="7"/>
      <c r="H491" s="7"/>
      <c r="I491" s="9"/>
      <c r="J491" s="7"/>
      <c r="K491" s="9"/>
      <c r="L491" s="7"/>
      <c r="M491" s="21"/>
      <c r="N491" s="79"/>
    </row>
    <row r="492" spans="1:14">
      <c r="A492" s="7" t="s">
        <v>128</v>
      </c>
      <c r="B492" s="8">
        <f>_xlfn.XLOOKUP(A492,Preisliste!A:A,Preisliste!B:B,"nicht gefunden")</f>
        <v>3150</v>
      </c>
      <c r="C492" s="7">
        <v>5</v>
      </c>
      <c r="D492" s="7">
        <v>24</v>
      </c>
      <c r="E492" s="9">
        <f>D492*C492</f>
        <v>120</v>
      </c>
      <c r="F492" s="10">
        <f>(E492/1000)*B492</f>
        <v>378</v>
      </c>
      <c r="G492" s="7"/>
      <c r="H492" s="7"/>
      <c r="I492" s="9"/>
      <c r="J492" s="7"/>
      <c r="K492" s="9"/>
      <c r="L492" s="7"/>
      <c r="M492" s="21"/>
      <c r="N492" s="79"/>
    </row>
    <row r="493" spans="1:14">
      <c r="A493" s="12" t="s">
        <v>5</v>
      </c>
      <c r="B493" s="12" t="s">
        <v>6</v>
      </c>
      <c r="C493" s="12" t="s">
        <v>7</v>
      </c>
      <c r="D493" s="12" t="s">
        <v>8</v>
      </c>
      <c r="E493" s="12" t="s">
        <v>9</v>
      </c>
      <c r="F493" s="12" t="s">
        <v>10</v>
      </c>
      <c r="G493" s="12" t="s">
        <v>11</v>
      </c>
      <c r="H493" s="12" t="s">
        <v>6</v>
      </c>
      <c r="I493" s="12" t="s">
        <v>12</v>
      </c>
      <c r="J493" s="12" t="s">
        <v>8</v>
      </c>
      <c r="K493" s="12" t="s">
        <v>13</v>
      </c>
      <c r="L493" s="12" t="s">
        <v>14</v>
      </c>
      <c r="M493" s="16" t="s">
        <v>15</v>
      </c>
      <c r="N493" s="79"/>
    </row>
    <row r="494" spans="1:14">
      <c r="A494" s="3" t="s">
        <v>195</v>
      </c>
      <c r="B494" s="4">
        <f>_xlfn.XLOOKUP(A494,Preisliste!A:A,Preisliste!B:B,"nicht gefunden")</f>
        <v>410</v>
      </c>
      <c r="C494" s="3">
        <v>150</v>
      </c>
      <c r="D494" s="3">
        <v>24</v>
      </c>
      <c r="E494" s="5">
        <f>D494*C494</f>
        <v>3600</v>
      </c>
      <c r="F494" s="6">
        <f>(E494/1000)*B494</f>
        <v>1476</v>
      </c>
      <c r="G494" s="3" t="s">
        <v>198</v>
      </c>
      <c r="H494" s="4">
        <f>_xlfn.XLOOKUP(G494,Preisliste!A:A,Preisliste!B:B,"nicht gefunden")</f>
        <v>1400</v>
      </c>
      <c r="I494" s="5">
        <v>400</v>
      </c>
      <c r="J494" s="3">
        <f>D494</f>
        <v>24</v>
      </c>
      <c r="K494" s="5">
        <f>I494*J494</f>
        <v>9600</v>
      </c>
      <c r="L494" s="6">
        <f>(K494/1000)*H494</f>
        <v>13440</v>
      </c>
      <c r="M494" s="17">
        <f>L494-F494-F495-F496</f>
        <v>2260.8000000000002</v>
      </c>
      <c r="N494" s="79"/>
    </row>
    <row r="495" spans="1:14">
      <c r="A495" s="3" t="s">
        <v>190</v>
      </c>
      <c r="B495" s="4">
        <f>_xlfn.XLOOKUP(A495,Preisliste!A:A,Preisliste!B:B,"nicht gefunden")</f>
        <v>750</v>
      </c>
      <c r="C495" s="3">
        <v>500</v>
      </c>
      <c r="D495" s="3">
        <f>D494</f>
        <v>24</v>
      </c>
      <c r="E495" s="5">
        <f>D495*C495</f>
        <v>12000</v>
      </c>
      <c r="F495" s="6">
        <f>(E495/1000)*B495</f>
        <v>9000</v>
      </c>
      <c r="G495" s="3"/>
      <c r="H495" s="4"/>
      <c r="I495" s="5"/>
      <c r="J495" s="3"/>
      <c r="K495" s="5"/>
      <c r="L495" s="6"/>
      <c r="M495" s="18"/>
      <c r="N495" s="79"/>
    </row>
    <row r="496" spans="1:14">
      <c r="A496" s="3" t="s">
        <v>163</v>
      </c>
      <c r="B496" s="4">
        <f>_xlfn.XLOOKUP(A496,Preisliste!A:A,Preisliste!B:B,"nicht gefunden")</f>
        <v>2930</v>
      </c>
      <c r="C496" s="3">
        <v>10</v>
      </c>
      <c r="D496" s="3">
        <f>D494</f>
        <v>24</v>
      </c>
      <c r="E496" s="5">
        <f>D496*C496</f>
        <v>240</v>
      </c>
      <c r="F496" s="6">
        <f>(E496/1000)*B496</f>
        <v>703.19999999999993</v>
      </c>
      <c r="G496" s="3"/>
      <c r="H496" s="3"/>
      <c r="I496" s="5"/>
      <c r="J496" s="3"/>
      <c r="K496" s="5"/>
      <c r="L496" s="3"/>
      <c r="M496" s="18"/>
      <c r="N496" s="79"/>
    </row>
    <row r="497" spans="1:14">
      <c r="A497" s="13" t="s">
        <v>5</v>
      </c>
      <c r="B497" s="13" t="s">
        <v>6</v>
      </c>
      <c r="C497" s="13" t="s">
        <v>7</v>
      </c>
      <c r="D497" s="13" t="s">
        <v>8</v>
      </c>
      <c r="E497" s="14" t="s">
        <v>9</v>
      </c>
      <c r="F497" s="13" t="s">
        <v>10</v>
      </c>
      <c r="G497" s="13" t="s">
        <v>11</v>
      </c>
      <c r="H497" s="13" t="s">
        <v>6</v>
      </c>
      <c r="I497" s="14" t="s">
        <v>12</v>
      </c>
      <c r="J497" s="13" t="s">
        <v>8</v>
      </c>
      <c r="K497" s="14" t="s">
        <v>13</v>
      </c>
      <c r="L497" s="13" t="s">
        <v>14</v>
      </c>
      <c r="M497" s="19" t="s">
        <v>15</v>
      </c>
      <c r="N497" s="79"/>
    </row>
    <row r="498" spans="1:14">
      <c r="A498" s="7" t="s">
        <v>191</v>
      </c>
      <c r="B498" s="8">
        <f>_xlfn.XLOOKUP(A498,Preisliste!A:A,Preisliste!B:B,"nicht gefunden")</f>
        <v>3020</v>
      </c>
      <c r="C498" s="7">
        <v>200</v>
      </c>
      <c r="D498" s="7">
        <v>24</v>
      </c>
      <c r="E498" s="9">
        <f>D498*C498</f>
        <v>4800</v>
      </c>
      <c r="F498" s="10">
        <f>(E498/1000)*B498</f>
        <v>14496</v>
      </c>
      <c r="G498" s="7" t="s">
        <v>61</v>
      </c>
      <c r="H498" s="8">
        <f>_xlfn.XLOOKUP(G498,Preisliste!A:A,Preisliste!B:B,"nicht gefunden")</f>
        <v>1800</v>
      </c>
      <c r="I498" s="9">
        <v>400</v>
      </c>
      <c r="J498" s="7">
        <f>D498</f>
        <v>24</v>
      </c>
      <c r="K498" s="9">
        <f>I498*J498</f>
        <v>9600</v>
      </c>
      <c r="L498" s="10">
        <f>(K498/1000)*H498</f>
        <v>17280</v>
      </c>
      <c r="M498" s="20">
        <f>L498-F498-F499</f>
        <v>2714.88</v>
      </c>
      <c r="N498" s="79"/>
    </row>
    <row r="499" spans="1:14">
      <c r="A499" s="7" t="s">
        <v>126</v>
      </c>
      <c r="B499" s="8">
        <f>_xlfn.XLOOKUP(A499,Preisliste!A:A,Preisliste!B:B,"nicht gefunden")</f>
        <v>120</v>
      </c>
      <c r="C499" s="7">
        <v>24</v>
      </c>
      <c r="D499" s="7">
        <f>D498</f>
        <v>24</v>
      </c>
      <c r="E499" s="9">
        <f>D499*C499</f>
        <v>576</v>
      </c>
      <c r="F499" s="10">
        <f>(E499/1000)*B499</f>
        <v>69.11999999999999</v>
      </c>
      <c r="G499" s="7"/>
      <c r="H499" s="8"/>
      <c r="I499" s="9"/>
      <c r="J499" s="7"/>
      <c r="K499" s="9"/>
      <c r="L499" s="10"/>
      <c r="M499" s="21"/>
      <c r="N499" s="79"/>
    </row>
    <row r="500" spans="1:14">
      <c r="A500" s="12" t="s">
        <v>5</v>
      </c>
      <c r="B500" s="12" t="s">
        <v>6</v>
      </c>
      <c r="C500" s="12" t="s">
        <v>7</v>
      </c>
      <c r="D500" s="12" t="s">
        <v>8</v>
      </c>
      <c r="E500" s="15" t="s">
        <v>9</v>
      </c>
      <c r="F500" s="12" t="s">
        <v>10</v>
      </c>
      <c r="G500" s="12" t="s">
        <v>11</v>
      </c>
      <c r="H500" s="12" t="s">
        <v>6</v>
      </c>
      <c r="I500" s="15" t="s">
        <v>12</v>
      </c>
      <c r="J500" s="12" t="s">
        <v>8</v>
      </c>
      <c r="K500" s="15" t="s">
        <v>13</v>
      </c>
      <c r="L500" s="12" t="s">
        <v>14</v>
      </c>
      <c r="M500" s="16" t="s">
        <v>15</v>
      </c>
      <c r="N500" s="79"/>
    </row>
    <row r="501" spans="1:14">
      <c r="A501" s="3" t="s">
        <v>191</v>
      </c>
      <c r="B501" s="4">
        <f>_xlfn.XLOOKUP(A501,Preisliste!A:A,Preisliste!B:B,"nicht gefunden")</f>
        <v>3020</v>
      </c>
      <c r="C501" s="3">
        <v>200</v>
      </c>
      <c r="D501" s="3">
        <v>24</v>
      </c>
      <c r="E501" s="5">
        <f>D501*C501</f>
        <v>4800</v>
      </c>
      <c r="F501" s="6">
        <f>(E501/1000)*B501</f>
        <v>14496</v>
      </c>
      <c r="G501" s="22" t="s">
        <v>199</v>
      </c>
      <c r="H501" s="4">
        <f>_xlfn.XLOOKUP(G501,Preisliste!A:A,Preisliste!B:B,"nicht gefunden")</f>
        <v>2000</v>
      </c>
      <c r="I501" s="5">
        <v>400</v>
      </c>
      <c r="J501" s="3">
        <f>D501</f>
        <v>24</v>
      </c>
      <c r="K501" s="5">
        <f>I501*J501</f>
        <v>9600</v>
      </c>
      <c r="L501" s="6">
        <f>(K501/1000)*H501</f>
        <v>19200</v>
      </c>
      <c r="M501" s="17">
        <f>L501-F501-F502</f>
        <v>3016.32</v>
      </c>
      <c r="N501" s="79"/>
    </row>
    <row r="502" spans="1:14">
      <c r="A502" s="3" t="s">
        <v>163</v>
      </c>
      <c r="B502" s="4">
        <f>_xlfn.XLOOKUP(A502,Preisliste!A:A,Preisliste!B:B,"nicht gefunden")</f>
        <v>2930</v>
      </c>
      <c r="C502" s="3">
        <v>24</v>
      </c>
      <c r="D502" s="3">
        <f>D501</f>
        <v>24</v>
      </c>
      <c r="E502" s="5">
        <f>D502*C502</f>
        <v>576</v>
      </c>
      <c r="F502" s="6">
        <f>(E502/1000)*B502</f>
        <v>1687.6799999999998</v>
      </c>
      <c r="G502" s="3"/>
      <c r="H502" s="4"/>
      <c r="I502" s="5"/>
      <c r="J502" s="3"/>
      <c r="K502" s="5"/>
      <c r="L502" s="6"/>
      <c r="M502" s="18"/>
      <c r="N502" s="91"/>
    </row>
    <row r="504" spans="1:14">
      <c r="A504" s="71" t="s">
        <v>200</v>
      </c>
      <c r="B504" s="72"/>
      <c r="C504" s="72"/>
      <c r="D504" s="72"/>
      <c r="E504" s="72"/>
      <c r="F504" s="72"/>
      <c r="G504" s="72"/>
      <c r="H504" s="72"/>
      <c r="I504" s="72"/>
      <c r="J504" s="72"/>
      <c r="K504" s="73"/>
      <c r="L504" s="11" t="s">
        <v>1</v>
      </c>
      <c r="M504" s="74">
        <v>150000</v>
      </c>
      <c r="N504" s="75"/>
    </row>
    <row r="505" spans="1:14">
      <c r="A505" s="76" t="s">
        <v>2</v>
      </c>
      <c r="B505" s="76"/>
      <c r="C505" s="76"/>
      <c r="D505" s="76"/>
      <c r="E505" s="76"/>
      <c r="F505" s="76"/>
      <c r="G505" s="76" t="s">
        <v>3</v>
      </c>
      <c r="H505" s="76"/>
      <c r="I505" s="76"/>
      <c r="J505" s="76"/>
      <c r="K505" s="76"/>
      <c r="L505" s="76"/>
      <c r="M505" s="71" t="s">
        <v>4</v>
      </c>
      <c r="N505" s="77"/>
    </row>
    <row r="506" spans="1:14">
      <c r="A506" s="12" t="s">
        <v>5</v>
      </c>
      <c r="B506" s="12" t="s">
        <v>6</v>
      </c>
      <c r="C506" s="12" t="s">
        <v>7</v>
      </c>
      <c r="D506" s="12" t="s">
        <v>8</v>
      </c>
      <c r="E506" s="15" t="s">
        <v>9</v>
      </c>
      <c r="F506" s="12" t="s">
        <v>10</v>
      </c>
      <c r="G506" s="12" t="s">
        <v>11</v>
      </c>
      <c r="H506" s="12" t="s">
        <v>6</v>
      </c>
      <c r="I506" s="15" t="s">
        <v>12</v>
      </c>
      <c r="J506" s="12" t="s">
        <v>8</v>
      </c>
      <c r="K506" s="15" t="s">
        <v>13</v>
      </c>
      <c r="L506" s="12" t="s">
        <v>14</v>
      </c>
      <c r="M506" s="16" t="s">
        <v>15</v>
      </c>
      <c r="N506" s="78">
        <f>M507+M510+M512+M515+M517+M520+M522+M525</f>
        <v>51088.799999999996</v>
      </c>
    </row>
    <row r="507" spans="1:14">
      <c r="A507" s="3" t="s">
        <v>201</v>
      </c>
      <c r="B507" s="4">
        <f>_xlfn.XLOOKUP(A507,Preisliste!A:A,Preisliste!B:B,"nicht gefunden")</f>
        <v>80</v>
      </c>
      <c r="C507" s="3">
        <v>900</v>
      </c>
      <c r="D507" s="3">
        <v>24</v>
      </c>
      <c r="E507" s="5">
        <f>D507*C507</f>
        <v>21600</v>
      </c>
      <c r="F507" s="6">
        <f>(E507/1000)*B507</f>
        <v>1728</v>
      </c>
      <c r="G507" s="3" t="s">
        <v>163</v>
      </c>
      <c r="H507" s="4">
        <f>_xlfn.XLOOKUP(G507,Preisliste!A:A,Preisliste!B:B,"nicht gefunden")</f>
        <v>2930</v>
      </c>
      <c r="I507" s="5">
        <v>160</v>
      </c>
      <c r="J507" s="3">
        <f>D507</f>
        <v>24</v>
      </c>
      <c r="K507" s="5">
        <f>I507*J507</f>
        <v>3840</v>
      </c>
      <c r="L507" s="6">
        <f>(K507/1000)*H507</f>
        <v>11251.199999999999</v>
      </c>
      <c r="M507" s="17">
        <f>L507-F507-F508</f>
        <v>4339.1999999999989</v>
      </c>
      <c r="N507" s="79"/>
    </row>
    <row r="508" spans="1:14">
      <c r="A508" s="3" t="s">
        <v>202</v>
      </c>
      <c r="B508" s="4">
        <f>_xlfn.XLOOKUP(A508,Preisliste!A:A,Preisliste!B:B,"nicht gefunden")</f>
        <v>360</v>
      </c>
      <c r="C508" s="3">
        <v>600</v>
      </c>
      <c r="D508" s="3">
        <f>D507</f>
        <v>24</v>
      </c>
      <c r="E508" s="5">
        <f>D508*C508</f>
        <v>14400</v>
      </c>
      <c r="F508" s="6">
        <f>(E508/1000)*B508</f>
        <v>5184</v>
      </c>
      <c r="G508" s="3"/>
      <c r="H508" s="4"/>
      <c r="I508" s="5"/>
      <c r="J508" s="3"/>
      <c r="K508" s="5"/>
      <c r="L508" s="6"/>
      <c r="M508" s="18"/>
      <c r="N508" s="79"/>
    </row>
    <row r="509" spans="1:14">
      <c r="A509" s="13" t="s">
        <v>5</v>
      </c>
      <c r="B509" s="13" t="s">
        <v>6</v>
      </c>
      <c r="C509" s="13" t="s">
        <v>7</v>
      </c>
      <c r="D509" s="13" t="s">
        <v>8</v>
      </c>
      <c r="E509" s="13" t="s">
        <v>9</v>
      </c>
      <c r="F509" s="13" t="s">
        <v>10</v>
      </c>
      <c r="G509" s="13" t="s">
        <v>11</v>
      </c>
      <c r="H509" s="13" t="s">
        <v>6</v>
      </c>
      <c r="I509" s="13" t="s">
        <v>12</v>
      </c>
      <c r="J509" s="13" t="s">
        <v>8</v>
      </c>
      <c r="K509" s="13" t="s">
        <v>13</v>
      </c>
      <c r="L509" s="13" t="s">
        <v>14</v>
      </c>
      <c r="M509" s="19" t="s">
        <v>15</v>
      </c>
      <c r="N509" s="79"/>
    </row>
    <row r="510" spans="1:14">
      <c r="A510" s="7" t="s">
        <v>203</v>
      </c>
      <c r="B510" s="8">
        <f>_xlfn.XLOOKUP(A510,Preisliste!A:A,Preisliste!B:B,"nicht gefunden")</f>
        <v>340</v>
      </c>
      <c r="C510" s="7">
        <v>1000</v>
      </c>
      <c r="D510" s="7">
        <v>24</v>
      </c>
      <c r="E510" s="9">
        <f>D510*C510</f>
        <v>24000</v>
      </c>
      <c r="F510" s="10">
        <f>(E510/1000)*B510</f>
        <v>8160</v>
      </c>
      <c r="G510" s="7" t="s">
        <v>163</v>
      </c>
      <c r="H510" s="8">
        <f>_xlfn.XLOOKUP(G510,Preisliste!A:A,Preisliste!B:B,"nicht gefunden")</f>
        <v>2930</v>
      </c>
      <c r="I510" s="9">
        <v>240</v>
      </c>
      <c r="J510" s="7">
        <f>D510</f>
        <v>24</v>
      </c>
      <c r="K510" s="9">
        <f>I510*J510</f>
        <v>5760</v>
      </c>
      <c r="L510" s="10">
        <f>(K510/1000)*H510</f>
        <v>16876.8</v>
      </c>
      <c r="M510" s="20">
        <f>L510-F510</f>
        <v>8716.7999999999993</v>
      </c>
      <c r="N510" s="79"/>
    </row>
    <row r="511" spans="1:14">
      <c r="A511" s="12" t="s">
        <v>5</v>
      </c>
      <c r="B511" s="12" t="s">
        <v>6</v>
      </c>
      <c r="C511" s="12" t="s">
        <v>7</v>
      </c>
      <c r="D511" s="12" t="s">
        <v>8</v>
      </c>
      <c r="E511" s="15" t="s">
        <v>9</v>
      </c>
      <c r="F511" s="12" t="s">
        <v>10</v>
      </c>
      <c r="G511" s="12" t="s">
        <v>11</v>
      </c>
      <c r="H511" s="12" t="s">
        <v>6</v>
      </c>
      <c r="I511" s="15" t="s">
        <v>12</v>
      </c>
      <c r="J511" s="12" t="s">
        <v>8</v>
      </c>
      <c r="K511" s="15" t="s">
        <v>13</v>
      </c>
      <c r="L511" s="12" t="s">
        <v>14</v>
      </c>
      <c r="M511" s="16" t="s">
        <v>15</v>
      </c>
      <c r="N511" s="79"/>
    </row>
    <row r="512" spans="1:14">
      <c r="A512" s="3" t="s">
        <v>201</v>
      </c>
      <c r="B512" s="4">
        <f>_xlfn.XLOOKUP(A512,Preisliste!A:A,Preisliste!B:B,"nicht gefunden")</f>
        <v>80</v>
      </c>
      <c r="C512" s="3">
        <v>900</v>
      </c>
      <c r="D512" s="3">
        <v>24</v>
      </c>
      <c r="E512" s="5">
        <f>D512*C512</f>
        <v>21600</v>
      </c>
      <c r="F512" s="6">
        <f>(E512/1000)*B512</f>
        <v>1728</v>
      </c>
      <c r="G512" s="3" t="s">
        <v>163</v>
      </c>
      <c r="H512" s="4">
        <f>_xlfn.XLOOKUP(G512,Preisliste!A:A,Preisliste!B:B,"nicht gefunden")</f>
        <v>2930</v>
      </c>
      <c r="I512" s="5">
        <v>160</v>
      </c>
      <c r="J512" s="3">
        <f>D512</f>
        <v>24</v>
      </c>
      <c r="K512" s="5">
        <f>I512*J512</f>
        <v>3840</v>
      </c>
      <c r="L512" s="6">
        <f>(K512/1000)*H512</f>
        <v>11251.199999999999</v>
      </c>
      <c r="M512" s="17">
        <f>L512-F512-F513</f>
        <v>6067.1999999999989</v>
      </c>
      <c r="N512" s="79"/>
    </row>
    <row r="513" spans="1:14">
      <c r="A513" s="3" t="s">
        <v>204</v>
      </c>
      <c r="B513" s="4">
        <f>_xlfn.XLOOKUP(A513,Preisliste!A:A,Preisliste!B:B,"nicht gefunden")</f>
        <v>240</v>
      </c>
      <c r="C513" s="3">
        <v>600</v>
      </c>
      <c r="D513" s="3">
        <f>D512</f>
        <v>24</v>
      </c>
      <c r="E513" s="5">
        <f>D513*C513</f>
        <v>14400</v>
      </c>
      <c r="F513" s="6">
        <f>(E513/1000)*B513</f>
        <v>3456</v>
      </c>
      <c r="G513" s="3"/>
      <c r="H513" s="4"/>
      <c r="I513" s="5"/>
      <c r="J513" s="3"/>
      <c r="K513" s="5"/>
      <c r="L513" s="6"/>
      <c r="M513" s="18"/>
      <c r="N513" s="79"/>
    </row>
    <row r="514" spans="1:14">
      <c r="A514" s="13" t="s">
        <v>5</v>
      </c>
      <c r="B514" s="13" t="s">
        <v>6</v>
      </c>
      <c r="C514" s="13" t="s">
        <v>7</v>
      </c>
      <c r="D514" s="13" t="s">
        <v>8</v>
      </c>
      <c r="E514" s="13" t="s">
        <v>9</v>
      </c>
      <c r="F514" s="13" t="s">
        <v>10</v>
      </c>
      <c r="G514" s="13" t="s">
        <v>11</v>
      </c>
      <c r="H514" s="13" t="s">
        <v>6</v>
      </c>
      <c r="I514" s="13" t="s">
        <v>12</v>
      </c>
      <c r="J514" s="13" t="s">
        <v>8</v>
      </c>
      <c r="K514" s="13" t="s">
        <v>13</v>
      </c>
      <c r="L514" s="13" t="s">
        <v>14</v>
      </c>
      <c r="M514" s="19" t="s">
        <v>15</v>
      </c>
      <c r="N514" s="79"/>
    </row>
    <row r="515" spans="1:14">
      <c r="A515" s="7" t="s">
        <v>205</v>
      </c>
      <c r="B515" s="8">
        <f>_xlfn.XLOOKUP(A515,Preisliste!A:A,Preisliste!B:B,"nicht gefunden")</f>
        <v>1000</v>
      </c>
      <c r="C515" s="7">
        <v>420</v>
      </c>
      <c r="D515" s="7">
        <v>24</v>
      </c>
      <c r="E515" s="9">
        <f>D515*C515</f>
        <v>10080</v>
      </c>
      <c r="F515" s="10">
        <f>(E515/1000)*B515</f>
        <v>10080</v>
      </c>
      <c r="G515" s="7" t="s">
        <v>163</v>
      </c>
      <c r="H515" s="8">
        <f>_xlfn.XLOOKUP(G515,Preisliste!A:A,Preisliste!B:B,"nicht gefunden")</f>
        <v>2930</v>
      </c>
      <c r="I515" s="9">
        <v>230</v>
      </c>
      <c r="J515" s="7">
        <f>D515</f>
        <v>24</v>
      </c>
      <c r="K515" s="9">
        <f>I515*J515</f>
        <v>5520</v>
      </c>
      <c r="L515" s="10">
        <f>(K515/1000)*H515</f>
        <v>16173.599999999999</v>
      </c>
      <c r="M515" s="20">
        <f>L515-F515</f>
        <v>6093.5999999999985</v>
      </c>
      <c r="N515" s="79"/>
    </row>
    <row r="516" spans="1:14">
      <c r="A516" s="12" t="s">
        <v>5</v>
      </c>
      <c r="B516" s="12" t="s">
        <v>6</v>
      </c>
      <c r="C516" s="12" t="s">
        <v>7</v>
      </c>
      <c r="D516" s="12" t="s">
        <v>8</v>
      </c>
      <c r="E516" s="15" t="s">
        <v>9</v>
      </c>
      <c r="F516" s="12" t="s">
        <v>10</v>
      </c>
      <c r="G516" s="12" t="s">
        <v>11</v>
      </c>
      <c r="H516" s="12" t="s">
        <v>6</v>
      </c>
      <c r="I516" s="15" t="s">
        <v>12</v>
      </c>
      <c r="J516" s="12" t="s">
        <v>8</v>
      </c>
      <c r="K516" s="15" t="s">
        <v>13</v>
      </c>
      <c r="L516" s="12" t="s">
        <v>14</v>
      </c>
      <c r="M516" s="16" t="s">
        <v>15</v>
      </c>
      <c r="N516" s="79"/>
    </row>
    <row r="517" spans="1:14">
      <c r="A517" s="3" t="s">
        <v>201</v>
      </c>
      <c r="B517" s="4">
        <f>_xlfn.XLOOKUP(A517,Preisliste!A:A,Preisliste!B:B,"nicht gefunden")</f>
        <v>80</v>
      </c>
      <c r="C517" s="3">
        <v>900</v>
      </c>
      <c r="D517" s="3">
        <v>24</v>
      </c>
      <c r="E517" s="5">
        <f>D517*C517</f>
        <v>21600</v>
      </c>
      <c r="F517" s="6">
        <f>(E517/1000)*B517</f>
        <v>1728</v>
      </c>
      <c r="G517" s="3" t="s">
        <v>128</v>
      </c>
      <c r="H517" s="4">
        <f>_xlfn.XLOOKUP(G517,Preisliste!A:A,Preisliste!B:B,"nicht gefunden")</f>
        <v>3150</v>
      </c>
      <c r="I517" s="5">
        <v>170</v>
      </c>
      <c r="J517" s="3">
        <f>D517</f>
        <v>24</v>
      </c>
      <c r="K517" s="5">
        <f>I517*J517</f>
        <v>4080</v>
      </c>
      <c r="L517" s="6">
        <f>(K517/1000)*H517</f>
        <v>12852</v>
      </c>
      <c r="M517" s="17">
        <f>L517-F517-F518</f>
        <v>5940</v>
      </c>
      <c r="N517" s="79"/>
    </row>
    <row r="518" spans="1:14">
      <c r="A518" s="3" t="s">
        <v>202</v>
      </c>
      <c r="B518" s="4">
        <f>_xlfn.XLOOKUP(A518,Preisliste!A:A,Preisliste!B:B,"nicht gefunden")</f>
        <v>360</v>
      </c>
      <c r="C518" s="3">
        <v>600</v>
      </c>
      <c r="D518" s="3">
        <f>D517</f>
        <v>24</v>
      </c>
      <c r="E518" s="5">
        <f>D518*C518</f>
        <v>14400</v>
      </c>
      <c r="F518" s="6">
        <f>(E518/1000)*B518</f>
        <v>5184</v>
      </c>
      <c r="G518" s="3"/>
      <c r="H518" s="4"/>
      <c r="I518" s="5"/>
      <c r="J518" s="3"/>
      <c r="K518" s="5"/>
      <c r="L518" s="6"/>
      <c r="M518" s="18"/>
      <c r="N518" s="79"/>
    </row>
    <row r="519" spans="1:14">
      <c r="A519" s="13" t="s">
        <v>5</v>
      </c>
      <c r="B519" s="13" t="s">
        <v>6</v>
      </c>
      <c r="C519" s="13" t="s">
        <v>7</v>
      </c>
      <c r="D519" s="13" t="s">
        <v>8</v>
      </c>
      <c r="E519" s="13" t="s">
        <v>9</v>
      </c>
      <c r="F519" s="13" t="s">
        <v>10</v>
      </c>
      <c r="G519" s="13" t="s">
        <v>11</v>
      </c>
      <c r="H519" s="13" t="s">
        <v>6</v>
      </c>
      <c r="I519" s="13" t="s">
        <v>12</v>
      </c>
      <c r="J519" s="13" t="s">
        <v>8</v>
      </c>
      <c r="K519" s="13" t="s">
        <v>13</v>
      </c>
      <c r="L519" s="13" t="s">
        <v>14</v>
      </c>
      <c r="M519" s="19" t="s">
        <v>15</v>
      </c>
      <c r="N519" s="79"/>
    </row>
    <row r="520" spans="1:14">
      <c r="A520" s="7" t="s">
        <v>203</v>
      </c>
      <c r="B520" s="8">
        <f>_xlfn.XLOOKUP(A520,Preisliste!A:A,Preisliste!B:B,"nicht gefunden")</f>
        <v>340</v>
      </c>
      <c r="C520" s="7">
        <v>1000</v>
      </c>
      <c r="D520" s="7">
        <v>24</v>
      </c>
      <c r="E520" s="9">
        <f>D520*C520</f>
        <v>24000</v>
      </c>
      <c r="F520" s="10">
        <f>(E520/1000)*B520</f>
        <v>8160</v>
      </c>
      <c r="G520" s="7" t="s">
        <v>128</v>
      </c>
      <c r="H520" s="8">
        <f>_xlfn.XLOOKUP(G520,Preisliste!A:A,Preisliste!B:B,"nicht gefunden")</f>
        <v>3150</v>
      </c>
      <c r="I520" s="9">
        <v>220</v>
      </c>
      <c r="J520" s="7">
        <f>D520</f>
        <v>24</v>
      </c>
      <c r="K520" s="9">
        <f>I520*J520</f>
        <v>5280</v>
      </c>
      <c r="L520" s="10">
        <f>(K520/1000)*H520</f>
        <v>16632</v>
      </c>
      <c r="M520" s="20">
        <f>L520-F520</f>
        <v>8472</v>
      </c>
      <c r="N520" s="79"/>
    </row>
    <row r="521" spans="1:14">
      <c r="A521" s="12" t="s">
        <v>5</v>
      </c>
      <c r="B521" s="12" t="s">
        <v>6</v>
      </c>
      <c r="C521" s="12" t="s">
        <v>7</v>
      </c>
      <c r="D521" s="12" t="s">
        <v>8</v>
      </c>
      <c r="E521" s="15" t="s">
        <v>9</v>
      </c>
      <c r="F521" s="12" t="s">
        <v>10</v>
      </c>
      <c r="G521" s="12" t="s">
        <v>11</v>
      </c>
      <c r="H521" s="12" t="s">
        <v>6</v>
      </c>
      <c r="I521" s="15" t="s">
        <v>12</v>
      </c>
      <c r="J521" s="12" t="s">
        <v>8</v>
      </c>
      <c r="K521" s="15" t="s">
        <v>13</v>
      </c>
      <c r="L521" s="12" t="s">
        <v>14</v>
      </c>
      <c r="M521" s="16" t="s">
        <v>15</v>
      </c>
      <c r="N521" s="79"/>
    </row>
    <row r="522" spans="1:14">
      <c r="A522" s="3" t="s">
        <v>201</v>
      </c>
      <c r="B522" s="4">
        <f>_xlfn.XLOOKUP(A522,Preisliste!A:A,Preisliste!B:B,"nicht gefunden")</f>
        <v>80</v>
      </c>
      <c r="C522" s="3">
        <v>900</v>
      </c>
      <c r="D522" s="3">
        <v>24</v>
      </c>
      <c r="E522" s="5">
        <f>D522*C522</f>
        <v>21600</v>
      </c>
      <c r="F522" s="6">
        <f>(E522/1000)*B522</f>
        <v>1728</v>
      </c>
      <c r="G522" s="3" t="s">
        <v>128</v>
      </c>
      <c r="H522" s="4">
        <f>_xlfn.XLOOKUP(G522,Preisliste!A:A,Preisliste!B:B,"nicht gefunden")</f>
        <v>3150</v>
      </c>
      <c r="I522" s="5">
        <v>160</v>
      </c>
      <c r="J522" s="3">
        <f>D522</f>
        <v>24</v>
      </c>
      <c r="K522" s="5">
        <f>I522*J522</f>
        <v>3840</v>
      </c>
      <c r="L522" s="6">
        <f>(K522/1000)*H522</f>
        <v>12096</v>
      </c>
      <c r="M522" s="17">
        <f>L522-F522-F523</f>
        <v>6912</v>
      </c>
      <c r="N522" s="79"/>
    </row>
    <row r="523" spans="1:14">
      <c r="A523" s="3" t="s">
        <v>204</v>
      </c>
      <c r="B523" s="4">
        <f>_xlfn.XLOOKUP(A523,Preisliste!A:A,Preisliste!B:B,"nicht gefunden")</f>
        <v>240</v>
      </c>
      <c r="C523" s="3">
        <v>600</v>
      </c>
      <c r="D523" s="3">
        <f>D522</f>
        <v>24</v>
      </c>
      <c r="E523" s="5">
        <f>D523*C523</f>
        <v>14400</v>
      </c>
      <c r="F523" s="6">
        <f>(E523/1000)*B523</f>
        <v>3456</v>
      </c>
      <c r="G523" s="3"/>
      <c r="H523" s="4"/>
      <c r="I523" s="5"/>
      <c r="J523" s="3"/>
      <c r="K523" s="5"/>
      <c r="L523" s="6"/>
      <c r="M523" s="18"/>
      <c r="N523" s="79"/>
    </row>
    <row r="524" spans="1:14">
      <c r="A524" s="13" t="s">
        <v>5</v>
      </c>
      <c r="B524" s="13" t="s">
        <v>6</v>
      </c>
      <c r="C524" s="13" t="s">
        <v>7</v>
      </c>
      <c r="D524" s="13" t="s">
        <v>8</v>
      </c>
      <c r="E524" s="13" t="s">
        <v>9</v>
      </c>
      <c r="F524" s="13" t="s">
        <v>10</v>
      </c>
      <c r="G524" s="13" t="s">
        <v>11</v>
      </c>
      <c r="H524" s="13" t="s">
        <v>6</v>
      </c>
      <c r="I524" s="13" t="s">
        <v>12</v>
      </c>
      <c r="J524" s="13" t="s">
        <v>8</v>
      </c>
      <c r="K524" s="13" t="s">
        <v>13</v>
      </c>
      <c r="L524" s="13" t="s">
        <v>14</v>
      </c>
      <c r="M524" s="19" t="s">
        <v>15</v>
      </c>
      <c r="N524" s="79"/>
    </row>
    <row r="525" spans="1:14">
      <c r="A525" s="7" t="s">
        <v>205</v>
      </c>
      <c r="B525" s="8">
        <f>_xlfn.XLOOKUP(A525,Preisliste!A:A,Preisliste!B:B,"nicht gefunden")</f>
        <v>1000</v>
      </c>
      <c r="C525" s="7">
        <v>535</v>
      </c>
      <c r="D525" s="7">
        <v>24</v>
      </c>
      <c r="E525" s="9">
        <f>D525*C525</f>
        <v>12840</v>
      </c>
      <c r="F525" s="10">
        <f>(E525/1000)*B525</f>
        <v>12840</v>
      </c>
      <c r="G525" s="7" t="s">
        <v>128</v>
      </c>
      <c r="H525" s="8">
        <f>_xlfn.XLOOKUP(G525,Preisliste!A:A,Preisliste!B:B,"nicht gefunden")</f>
        <v>3150</v>
      </c>
      <c r="I525" s="9">
        <v>230</v>
      </c>
      <c r="J525" s="7">
        <f>D525</f>
        <v>24</v>
      </c>
      <c r="K525" s="9">
        <f>I525*J525</f>
        <v>5520</v>
      </c>
      <c r="L525" s="10">
        <f>(K525/1000)*H525</f>
        <v>17388</v>
      </c>
      <c r="M525" s="20">
        <f>L525-F525</f>
        <v>4548</v>
      </c>
      <c r="N525" s="91"/>
    </row>
    <row r="527" spans="1:14">
      <c r="A527" s="71" t="s">
        <v>206</v>
      </c>
      <c r="B527" s="72"/>
      <c r="C527" s="72"/>
      <c r="D527" s="72"/>
      <c r="E527" s="72"/>
      <c r="F527" s="72"/>
      <c r="G527" s="72"/>
      <c r="H527" s="72"/>
      <c r="I527" s="72"/>
      <c r="J527" s="72"/>
      <c r="K527" s="73"/>
      <c r="L527" s="11" t="s">
        <v>1</v>
      </c>
      <c r="M527" s="74">
        <v>90000</v>
      </c>
      <c r="N527" s="75"/>
    </row>
    <row r="528" spans="1:14">
      <c r="A528" s="76" t="s">
        <v>2</v>
      </c>
      <c r="B528" s="76"/>
      <c r="C528" s="76"/>
      <c r="D528" s="76"/>
      <c r="E528" s="76"/>
      <c r="F528" s="76"/>
      <c r="G528" s="76" t="s">
        <v>3</v>
      </c>
      <c r="H528" s="76"/>
      <c r="I528" s="76"/>
      <c r="J528" s="76"/>
      <c r="K528" s="76"/>
      <c r="L528" s="76"/>
      <c r="M528" s="55" t="s">
        <v>4</v>
      </c>
      <c r="N528" s="78">
        <f>M530+M535+M540+M545</f>
        <v>19728</v>
      </c>
    </row>
    <row r="529" spans="1:14">
      <c r="A529" s="12" t="s">
        <v>5</v>
      </c>
      <c r="B529" s="12" t="s">
        <v>6</v>
      </c>
      <c r="C529" s="12" t="s">
        <v>7</v>
      </c>
      <c r="D529" s="12" t="s">
        <v>8</v>
      </c>
      <c r="E529" s="12" t="s">
        <v>9</v>
      </c>
      <c r="F529" s="12" t="s">
        <v>10</v>
      </c>
      <c r="G529" s="12" t="s">
        <v>11</v>
      </c>
      <c r="H529" s="12" t="s">
        <v>6</v>
      </c>
      <c r="I529" s="12" t="s">
        <v>12</v>
      </c>
      <c r="J529" s="12" t="s">
        <v>8</v>
      </c>
      <c r="K529" s="12" t="s">
        <v>13</v>
      </c>
      <c r="L529" s="12" t="s">
        <v>14</v>
      </c>
      <c r="M529" s="16" t="s">
        <v>15</v>
      </c>
      <c r="N529" s="94"/>
    </row>
    <row r="530" spans="1:14">
      <c r="A530" s="3" t="s">
        <v>113</v>
      </c>
      <c r="B530" s="4">
        <f>_xlfn.XLOOKUP(A530,Preisliste!A:A,Preisliste!B:B,"nicht gefunden")</f>
        <v>420</v>
      </c>
      <c r="C530" s="3">
        <v>500</v>
      </c>
      <c r="D530" s="3">
        <v>24</v>
      </c>
      <c r="E530" s="5">
        <f>D530*C530</f>
        <v>12000</v>
      </c>
      <c r="F530" s="6">
        <f>(E530/1000)*B530</f>
        <v>5040</v>
      </c>
      <c r="G530" s="3" t="s">
        <v>207</v>
      </c>
      <c r="H530" s="4">
        <f>_xlfn.XLOOKUP(G530,Preisliste!A:A,Preisliste!B:B,"nicht gefunden")</f>
        <v>1080</v>
      </c>
      <c r="I530" s="5">
        <v>600</v>
      </c>
      <c r="J530" s="3">
        <f>D530</f>
        <v>24</v>
      </c>
      <c r="K530" s="5">
        <f>I530*J530</f>
        <v>14400</v>
      </c>
      <c r="L530" s="6">
        <f>(K530/1000)*H530</f>
        <v>15552</v>
      </c>
      <c r="M530" s="17">
        <f>L530-F530-F531-F532-F533</f>
        <v>6636</v>
      </c>
      <c r="N530" s="94"/>
    </row>
    <row r="531" spans="1:14">
      <c r="A531" s="3" t="s">
        <v>95</v>
      </c>
      <c r="B531" s="4">
        <f>_xlfn.XLOOKUP(A531,Preisliste!A:A,Preisliste!B:B,"nicht gefunden")</f>
        <v>1200</v>
      </c>
      <c r="C531" s="3">
        <v>80</v>
      </c>
      <c r="D531" s="3">
        <f>D530</f>
        <v>24</v>
      </c>
      <c r="E531" s="5">
        <f>D531*C531</f>
        <v>1920</v>
      </c>
      <c r="F531" s="6">
        <f>(E531/1000)*B531</f>
        <v>2304</v>
      </c>
      <c r="G531" s="3"/>
      <c r="H531" s="4"/>
      <c r="I531" s="5"/>
      <c r="J531" s="3"/>
      <c r="K531" s="5"/>
      <c r="L531" s="6"/>
      <c r="M531" s="18"/>
      <c r="N531" s="94"/>
    </row>
    <row r="532" spans="1:14">
      <c r="A532" s="3" t="s">
        <v>208</v>
      </c>
      <c r="B532" s="4">
        <f>_xlfn.XLOOKUP(A532,Preisliste!A:A,Preisliste!B:B,"nicht gefunden")</f>
        <v>25</v>
      </c>
      <c r="C532" s="3">
        <v>700</v>
      </c>
      <c r="D532" s="3">
        <f>D530</f>
        <v>24</v>
      </c>
      <c r="E532" s="5">
        <f>D532*C532</f>
        <v>16800</v>
      </c>
      <c r="F532" s="6">
        <f>(E532/1000)*B532</f>
        <v>420</v>
      </c>
      <c r="G532" s="3"/>
      <c r="H532" s="3"/>
      <c r="I532" s="5"/>
      <c r="J532" s="3"/>
      <c r="K532" s="5"/>
      <c r="L532" s="3"/>
      <c r="M532" s="18"/>
      <c r="N532" s="94"/>
    </row>
    <row r="533" spans="1:14">
      <c r="A533" s="3" t="s">
        <v>80</v>
      </c>
      <c r="B533" s="4">
        <f>_xlfn.XLOOKUP(A533,Preisliste!A:A,Preisliste!B:B,"nicht gefunden")</f>
        <v>1200</v>
      </c>
      <c r="C533" s="3">
        <v>40</v>
      </c>
      <c r="D533" s="3">
        <v>24</v>
      </c>
      <c r="E533" s="5">
        <f>D533*C533</f>
        <v>960</v>
      </c>
      <c r="F533" s="6">
        <f>(E533/1000)*B533</f>
        <v>1152</v>
      </c>
      <c r="G533" s="3"/>
      <c r="H533" s="3"/>
      <c r="I533" s="5"/>
      <c r="J533" s="3"/>
      <c r="K533" s="5"/>
      <c r="L533" s="3"/>
      <c r="M533" s="18"/>
      <c r="N533" s="94"/>
    </row>
    <row r="534" spans="1:14">
      <c r="A534" s="13" t="s">
        <v>5</v>
      </c>
      <c r="B534" s="13" t="s">
        <v>6</v>
      </c>
      <c r="C534" s="13" t="s">
        <v>7</v>
      </c>
      <c r="D534" s="13" t="s">
        <v>8</v>
      </c>
      <c r="E534" s="13" t="s">
        <v>9</v>
      </c>
      <c r="F534" s="13" t="s">
        <v>10</v>
      </c>
      <c r="G534" s="13" t="s">
        <v>11</v>
      </c>
      <c r="H534" s="13" t="s">
        <v>6</v>
      </c>
      <c r="I534" s="13" t="s">
        <v>12</v>
      </c>
      <c r="J534" s="13" t="s">
        <v>8</v>
      </c>
      <c r="K534" s="13" t="s">
        <v>13</v>
      </c>
      <c r="L534" s="13" t="s">
        <v>14</v>
      </c>
      <c r="M534" s="19" t="s">
        <v>15</v>
      </c>
      <c r="N534" s="94"/>
    </row>
    <row r="535" spans="1:14">
      <c r="A535" s="7" t="s">
        <v>45</v>
      </c>
      <c r="B535" s="8">
        <f>_xlfn.XLOOKUP(A535,Preisliste!A:A,Preisliste!B:B,"nicht gefunden")</f>
        <v>570</v>
      </c>
      <c r="C535" s="7">
        <v>300</v>
      </c>
      <c r="D535" s="7">
        <v>24</v>
      </c>
      <c r="E535" s="9">
        <f>D535*C535</f>
        <v>7200</v>
      </c>
      <c r="F535" s="10">
        <f>(E535/1000)*B535</f>
        <v>4104</v>
      </c>
      <c r="G535" s="7" t="s">
        <v>207</v>
      </c>
      <c r="H535" s="8">
        <f>_xlfn.XLOOKUP(G535,Preisliste!A:A,Preisliste!B:B,"nicht gefunden")</f>
        <v>1080</v>
      </c>
      <c r="I535" s="9">
        <v>500</v>
      </c>
      <c r="J535" s="7">
        <f>D535</f>
        <v>24</v>
      </c>
      <c r="K535" s="9">
        <f>I535*J535</f>
        <v>12000</v>
      </c>
      <c r="L535" s="10">
        <f>(K535/1000)*H535</f>
        <v>12960</v>
      </c>
      <c r="M535" s="20">
        <f>L535-F535-F536-F537-F538</f>
        <v>4980</v>
      </c>
      <c r="N535" s="94"/>
    </row>
    <row r="536" spans="1:14">
      <c r="A536" s="7" t="s">
        <v>95</v>
      </c>
      <c r="B536" s="8">
        <f>_xlfn.XLOOKUP(A536,Preisliste!A:A,Preisliste!B:B,"nicht gefunden")</f>
        <v>1200</v>
      </c>
      <c r="C536" s="7">
        <v>80</v>
      </c>
      <c r="D536" s="7">
        <f>D535</f>
        <v>24</v>
      </c>
      <c r="E536" s="9">
        <f>D536*C536</f>
        <v>1920</v>
      </c>
      <c r="F536" s="10">
        <f>(E536/1000)*B536</f>
        <v>2304</v>
      </c>
      <c r="G536" s="7"/>
      <c r="H536" s="8"/>
      <c r="I536" s="9"/>
      <c r="J536" s="7"/>
      <c r="K536" s="9"/>
      <c r="L536" s="10"/>
      <c r="M536" s="21"/>
      <c r="N536" s="94"/>
    </row>
    <row r="537" spans="1:14">
      <c r="A537" s="7" t="s">
        <v>208</v>
      </c>
      <c r="B537" s="8">
        <f>_xlfn.XLOOKUP(A537,Preisliste!A:A,Preisliste!B:B,"nicht gefunden")</f>
        <v>25</v>
      </c>
      <c r="C537" s="7">
        <v>700</v>
      </c>
      <c r="D537" s="7">
        <f>D535</f>
        <v>24</v>
      </c>
      <c r="E537" s="9">
        <f>D537*C537</f>
        <v>16800</v>
      </c>
      <c r="F537" s="10">
        <f>(E537/1000)*B537</f>
        <v>420</v>
      </c>
      <c r="G537" s="7"/>
      <c r="H537" s="7"/>
      <c r="I537" s="9"/>
      <c r="J537" s="7"/>
      <c r="K537" s="9"/>
      <c r="L537" s="7"/>
      <c r="M537" s="21"/>
      <c r="N537" s="94"/>
    </row>
    <row r="538" spans="1:14">
      <c r="A538" s="7" t="s">
        <v>80</v>
      </c>
      <c r="B538" s="8">
        <f>_xlfn.XLOOKUP(A538,Preisliste!A:A,Preisliste!B:B,"nicht gefunden")</f>
        <v>1200</v>
      </c>
      <c r="C538" s="7">
        <v>40</v>
      </c>
      <c r="D538" s="7">
        <v>24</v>
      </c>
      <c r="E538" s="9">
        <f>D538*C538</f>
        <v>960</v>
      </c>
      <c r="F538" s="10">
        <f>(E538/1000)*B538</f>
        <v>1152</v>
      </c>
      <c r="G538" s="7"/>
      <c r="H538" s="7"/>
      <c r="I538" s="9"/>
      <c r="J538" s="7"/>
      <c r="K538" s="9"/>
      <c r="L538" s="7"/>
      <c r="M538" s="21"/>
      <c r="N538" s="94"/>
    </row>
    <row r="539" spans="1:14">
      <c r="A539" s="12" t="s">
        <v>5</v>
      </c>
      <c r="B539" s="12" t="s">
        <v>6</v>
      </c>
      <c r="C539" s="12" t="s">
        <v>7</v>
      </c>
      <c r="D539" s="12" t="s">
        <v>8</v>
      </c>
      <c r="E539" s="12" t="s">
        <v>9</v>
      </c>
      <c r="F539" s="12" t="s">
        <v>10</v>
      </c>
      <c r="G539" s="12" t="s">
        <v>11</v>
      </c>
      <c r="H539" s="12" t="s">
        <v>6</v>
      </c>
      <c r="I539" s="12" t="s">
        <v>12</v>
      </c>
      <c r="J539" s="12" t="s">
        <v>8</v>
      </c>
      <c r="K539" s="12" t="s">
        <v>13</v>
      </c>
      <c r="L539" s="12" t="s">
        <v>14</v>
      </c>
      <c r="M539" s="16" t="s">
        <v>15</v>
      </c>
      <c r="N539" s="94"/>
    </row>
    <row r="540" spans="1:14">
      <c r="A540" s="3" t="s">
        <v>106</v>
      </c>
      <c r="B540" s="4">
        <f>_xlfn.XLOOKUP(A540,Preisliste!A:A,Preisliste!B:B,"nicht gefunden")</f>
        <v>1010</v>
      </c>
      <c r="C540" s="3">
        <v>300</v>
      </c>
      <c r="D540" s="3">
        <v>24</v>
      </c>
      <c r="E540" s="5">
        <f>D540*C540</f>
        <v>7200</v>
      </c>
      <c r="F540" s="6">
        <f>(E540/1000)*B540</f>
        <v>7272</v>
      </c>
      <c r="G540" s="3" t="s">
        <v>207</v>
      </c>
      <c r="H540" s="4">
        <f>_xlfn.XLOOKUP(G540,Preisliste!A:A,Preisliste!B:B,"nicht gefunden")</f>
        <v>1080</v>
      </c>
      <c r="I540" s="5">
        <v>600</v>
      </c>
      <c r="J540" s="3">
        <f>D540</f>
        <v>24</v>
      </c>
      <c r="K540" s="5">
        <f>I540*J540</f>
        <v>14400</v>
      </c>
      <c r="L540" s="6">
        <f>(K540/1000)*H540</f>
        <v>15552</v>
      </c>
      <c r="M540" s="17">
        <f>L540-F540-F541-F542-F543</f>
        <v>4404</v>
      </c>
      <c r="N540" s="94"/>
    </row>
    <row r="541" spans="1:14">
      <c r="A541" s="3" t="s">
        <v>95</v>
      </c>
      <c r="B541" s="4">
        <f>_xlfn.XLOOKUP(A541,Preisliste!A:A,Preisliste!B:B,"nicht gefunden")</f>
        <v>1200</v>
      </c>
      <c r="C541" s="3">
        <v>80</v>
      </c>
      <c r="D541" s="3">
        <f>D540</f>
        <v>24</v>
      </c>
      <c r="E541" s="5">
        <f>D541*C541</f>
        <v>1920</v>
      </c>
      <c r="F541" s="6">
        <f>(E541/1000)*B541</f>
        <v>2304</v>
      </c>
      <c r="G541" s="3"/>
      <c r="H541" s="4"/>
      <c r="I541" s="5"/>
      <c r="J541" s="3"/>
      <c r="K541" s="5"/>
      <c r="L541" s="6"/>
      <c r="M541" s="18"/>
      <c r="N541" s="94"/>
    </row>
    <row r="542" spans="1:14">
      <c r="A542" s="3" t="s">
        <v>208</v>
      </c>
      <c r="B542" s="4">
        <f>_xlfn.XLOOKUP(A542,Preisliste!A:A,Preisliste!B:B,"nicht gefunden")</f>
        <v>25</v>
      </c>
      <c r="C542" s="3">
        <v>700</v>
      </c>
      <c r="D542" s="3">
        <f>D540</f>
        <v>24</v>
      </c>
      <c r="E542" s="5">
        <f>D542*C542</f>
        <v>16800</v>
      </c>
      <c r="F542" s="6">
        <f>(E542/1000)*B542</f>
        <v>420</v>
      </c>
      <c r="G542" s="3"/>
      <c r="H542" s="3"/>
      <c r="I542" s="5"/>
      <c r="J542" s="3"/>
      <c r="K542" s="5"/>
      <c r="L542" s="3"/>
      <c r="M542" s="18"/>
      <c r="N542" s="94"/>
    </row>
    <row r="543" spans="1:14">
      <c r="A543" s="3" t="s">
        <v>80</v>
      </c>
      <c r="B543" s="4">
        <f>_xlfn.XLOOKUP(A543,Preisliste!A:A,Preisliste!B:B,"nicht gefunden")</f>
        <v>1200</v>
      </c>
      <c r="C543" s="3">
        <v>40</v>
      </c>
      <c r="D543" s="3">
        <v>24</v>
      </c>
      <c r="E543" s="5">
        <f>D543*C543</f>
        <v>960</v>
      </c>
      <c r="F543" s="6">
        <f>(E543/1000)*B543</f>
        <v>1152</v>
      </c>
      <c r="G543" s="3"/>
      <c r="H543" s="3"/>
      <c r="I543" s="5"/>
      <c r="J543" s="3"/>
      <c r="K543" s="5"/>
      <c r="L543" s="3"/>
      <c r="M543" s="18"/>
      <c r="N543" s="94"/>
    </row>
    <row r="544" spans="1:14">
      <c r="A544" s="13" t="s">
        <v>5</v>
      </c>
      <c r="B544" s="13" t="s">
        <v>6</v>
      </c>
      <c r="C544" s="13" t="s">
        <v>7</v>
      </c>
      <c r="D544" s="13" t="s">
        <v>8</v>
      </c>
      <c r="E544" s="13" t="s">
        <v>9</v>
      </c>
      <c r="F544" s="13" t="s">
        <v>10</v>
      </c>
      <c r="G544" s="13" t="s">
        <v>11</v>
      </c>
      <c r="H544" s="13" t="s">
        <v>6</v>
      </c>
      <c r="I544" s="13" t="s">
        <v>12</v>
      </c>
      <c r="J544" s="13" t="s">
        <v>8</v>
      </c>
      <c r="K544" s="13" t="s">
        <v>13</v>
      </c>
      <c r="L544" s="13" t="s">
        <v>14</v>
      </c>
      <c r="M544" s="19" t="s">
        <v>15</v>
      </c>
      <c r="N544" s="94"/>
    </row>
    <row r="545" spans="1:14">
      <c r="A545" s="7" t="s">
        <v>130</v>
      </c>
      <c r="B545" s="8">
        <f>_xlfn.XLOOKUP(A545,Preisliste!A:A,Preisliste!B:B,"nicht gefunden")</f>
        <v>1100</v>
      </c>
      <c r="C545" s="7">
        <v>400</v>
      </c>
      <c r="D545" s="7">
        <v>24</v>
      </c>
      <c r="E545" s="9">
        <f>D545*C545</f>
        <v>9600</v>
      </c>
      <c r="F545" s="10">
        <f>(E545/1000)*B545</f>
        <v>10560</v>
      </c>
      <c r="G545" s="7" t="s">
        <v>207</v>
      </c>
      <c r="H545" s="8">
        <f>_xlfn.XLOOKUP(G545,Preisliste!A:A,Preisliste!B:B,"nicht gefunden")</f>
        <v>1080</v>
      </c>
      <c r="I545" s="9">
        <v>700</v>
      </c>
      <c r="J545" s="7">
        <f>D545</f>
        <v>24</v>
      </c>
      <c r="K545" s="9">
        <f>I545*J545</f>
        <v>16800</v>
      </c>
      <c r="L545" s="10">
        <f>(K545/1000)*H545</f>
        <v>18144</v>
      </c>
      <c r="M545" s="20">
        <f>L545-F545-F546-F547-F548</f>
        <v>3708</v>
      </c>
      <c r="N545" s="94"/>
    </row>
    <row r="546" spans="1:14">
      <c r="A546" s="7" t="s">
        <v>95</v>
      </c>
      <c r="B546" s="8">
        <f>_xlfn.XLOOKUP(A546,Preisliste!A:A,Preisliste!B:B,"nicht gefunden")</f>
        <v>1200</v>
      </c>
      <c r="C546" s="7">
        <v>80</v>
      </c>
      <c r="D546" s="7">
        <f>D545</f>
        <v>24</v>
      </c>
      <c r="E546" s="9">
        <f>D546*C546</f>
        <v>1920</v>
      </c>
      <c r="F546" s="10">
        <f>(E546/1000)*B546</f>
        <v>2304</v>
      </c>
      <c r="G546" s="7"/>
      <c r="H546" s="8"/>
      <c r="I546" s="9"/>
      <c r="J546" s="7"/>
      <c r="K546" s="9"/>
      <c r="L546" s="10"/>
      <c r="M546" s="21"/>
      <c r="N546" s="94"/>
    </row>
    <row r="547" spans="1:14">
      <c r="A547" s="7" t="s">
        <v>208</v>
      </c>
      <c r="B547" s="8">
        <f>_xlfn.XLOOKUP(A547,Preisliste!A:A,Preisliste!B:B,"nicht gefunden")</f>
        <v>25</v>
      </c>
      <c r="C547" s="7">
        <v>700</v>
      </c>
      <c r="D547" s="7">
        <f>D545</f>
        <v>24</v>
      </c>
      <c r="E547" s="9">
        <f>D547*C547</f>
        <v>16800</v>
      </c>
      <c r="F547" s="10">
        <f>(E547/1000)*B547</f>
        <v>420</v>
      </c>
      <c r="G547" s="7"/>
      <c r="H547" s="7"/>
      <c r="I547" s="9"/>
      <c r="J547" s="7"/>
      <c r="K547" s="9"/>
      <c r="L547" s="7"/>
      <c r="M547" s="21"/>
      <c r="N547" s="95"/>
    </row>
    <row r="548" spans="1:14">
      <c r="A548" s="7" t="s">
        <v>80</v>
      </c>
      <c r="B548" s="8">
        <f>_xlfn.XLOOKUP(A548,Preisliste!A:A,Preisliste!B:B,"nicht gefunden")</f>
        <v>1200</v>
      </c>
      <c r="C548" s="7">
        <v>40</v>
      </c>
      <c r="D548" s="7">
        <v>24</v>
      </c>
      <c r="E548" s="9">
        <f>D548*C548</f>
        <v>960</v>
      </c>
      <c r="F548" s="10">
        <f>(E548/1000)*B548</f>
        <v>1152</v>
      </c>
      <c r="G548" s="7"/>
      <c r="H548" s="7"/>
      <c r="I548" s="9"/>
      <c r="J548" s="7"/>
      <c r="K548" s="9"/>
      <c r="L548" s="7"/>
      <c r="M548" s="21"/>
    </row>
    <row r="550" spans="1:14">
      <c r="A550" s="71" t="s">
        <v>209</v>
      </c>
      <c r="B550" s="72"/>
      <c r="C550" s="72"/>
      <c r="D550" s="72"/>
      <c r="E550" s="72"/>
      <c r="F550" s="72"/>
      <c r="G550" s="72"/>
      <c r="H550" s="72"/>
      <c r="I550" s="72"/>
      <c r="J550" s="72"/>
      <c r="K550" s="73"/>
      <c r="L550" s="11" t="s">
        <v>1</v>
      </c>
      <c r="M550" s="74">
        <v>135000</v>
      </c>
      <c r="N550" s="75"/>
    </row>
    <row r="551" spans="1:14">
      <c r="A551" s="76" t="s">
        <v>2</v>
      </c>
      <c r="B551" s="76"/>
      <c r="C551" s="76"/>
      <c r="D551" s="76"/>
      <c r="E551" s="76"/>
      <c r="F551" s="76"/>
      <c r="G551" s="76" t="s">
        <v>3</v>
      </c>
      <c r="H551" s="76"/>
      <c r="I551" s="76"/>
      <c r="J551" s="76"/>
      <c r="K551" s="76"/>
      <c r="L551" s="76"/>
      <c r="M551" s="71" t="s">
        <v>4</v>
      </c>
      <c r="N551" s="77"/>
    </row>
    <row r="552" spans="1:14">
      <c r="A552" s="12" t="s">
        <v>5</v>
      </c>
      <c r="B552" s="12" t="s">
        <v>6</v>
      </c>
      <c r="C552" s="12" t="s">
        <v>7</v>
      </c>
      <c r="D552" s="12" t="s">
        <v>8</v>
      </c>
      <c r="E552" s="12" t="s">
        <v>9</v>
      </c>
      <c r="F552" s="12" t="s">
        <v>10</v>
      </c>
      <c r="G552" s="12" t="s">
        <v>11</v>
      </c>
      <c r="H552" s="12" t="s">
        <v>6</v>
      </c>
      <c r="I552" s="12" t="s">
        <v>12</v>
      </c>
      <c r="J552" s="12" t="s">
        <v>8</v>
      </c>
      <c r="K552" s="12" t="s">
        <v>13</v>
      </c>
      <c r="L552" s="12" t="s">
        <v>14</v>
      </c>
      <c r="M552" s="16" t="s">
        <v>15</v>
      </c>
      <c r="N552" s="78">
        <f>M553+M558+M563+M568+M573+M578+M583+M588+M595+M600+M605+M610+M615+M619+M623</f>
        <v>57580.200000000012</v>
      </c>
    </row>
    <row r="553" spans="1:14">
      <c r="A553" s="3" t="s">
        <v>33</v>
      </c>
      <c r="B553" s="4">
        <f>_xlfn.XLOOKUP(A553,Preisliste!A:A,Preisliste!B:B,"nicht gefunden")</f>
        <v>720</v>
      </c>
      <c r="C553" s="3">
        <v>150</v>
      </c>
      <c r="D553" s="3">
        <v>24</v>
      </c>
      <c r="E553" s="5">
        <f>D553*C553</f>
        <v>3600</v>
      </c>
      <c r="F553" s="6">
        <f>(E553/1000)*B553</f>
        <v>2592</v>
      </c>
      <c r="G553" s="3" t="s">
        <v>210</v>
      </c>
      <c r="H553" s="4">
        <f>_xlfn.XLOOKUP(G553,Preisliste!A:A,Preisliste!B:B,"nicht gefunden")</f>
        <v>2005</v>
      </c>
      <c r="I553" s="5">
        <v>150</v>
      </c>
      <c r="J553" s="3">
        <f>D553</f>
        <v>24</v>
      </c>
      <c r="K553" s="5">
        <f>I553*J553</f>
        <v>3600</v>
      </c>
      <c r="L553" s="6">
        <f>(K553/1000)*H553</f>
        <v>7218</v>
      </c>
      <c r="M553" s="17">
        <f>L553-F553-F554-F555-F556</f>
        <v>3959.4</v>
      </c>
      <c r="N553" s="79"/>
    </row>
    <row r="554" spans="1:14">
      <c r="A554" s="3" t="s">
        <v>20</v>
      </c>
      <c r="B554" s="4">
        <f>_xlfn.XLOOKUP(A554,Preisliste!A:A,Preisliste!B:B,"nicht gefunden")</f>
        <v>0</v>
      </c>
      <c r="C554" s="3">
        <v>100</v>
      </c>
      <c r="D554" s="3">
        <f>D553</f>
        <v>24</v>
      </c>
      <c r="E554" s="5">
        <f>D554*C554</f>
        <v>2400</v>
      </c>
      <c r="F554" s="6">
        <f>(E554/1000)*B554</f>
        <v>0</v>
      </c>
      <c r="G554" s="3"/>
      <c r="H554" s="4"/>
      <c r="I554" s="5"/>
      <c r="J554" s="3"/>
      <c r="K554" s="5"/>
      <c r="L554" s="6"/>
      <c r="M554" s="18"/>
      <c r="N554" s="79"/>
    </row>
    <row r="555" spans="1:14">
      <c r="A555" s="3" t="s">
        <v>25</v>
      </c>
      <c r="B555" s="4">
        <f>_xlfn.XLOOKUP(A555,Preisliste!A:A,Preisliste!B:B,"nicht gefunden")</f>
        <v>525</v>
      </c>
      <c r="C555" s="3">
        <v>25</v>
      </c>
      <c r="D555" s="3">
        <f>D553</f>
        <v>24</v>
      </c>
      <c r="E555" s="5">
        <f>D555*C555</f>
        <v>600</v>
      </c>
      <c r="F555" s="6">
        <f>(E555/1000)*B555</f>
        <v>315</v>
      </c>
      <c r="G555" s="3"/>
      <c r="H555" s="3"/>
      <c r="I555" s="5"/>
      <c r="J555" s="3"/>
      <c r="K555" s="5"/>
      <c r="L555" s="3"/>
      <c r="M555" s="18"/>
      <c r="N555" s="79"/>
    </row>
    <row r="556" spans="1:14">
      <c r="A556" s="3" t="s">
        <v>163</v>
      </c>
      <c r="B556" s="4">
        <f>_xlfn.XLOOKUP(A556,Preisliste!A:A,Preisliste!B:B,"nicht gefunden")</f>
        <v>2930</v>
      </c>
      <c r="C556" s="3">
        <v>5</v>
      </c>
      <c r="D556" s="3">
        <v>24</v>
      </c>
      <c r="E556" s="5">
        <f>D556*C556</f>
        <v>120</v>
      </c>
      <c r="F556" s="6">
        <f>(E556/1000)*B556</f>
        <v>351.59999999999997</v>
      </c>
      <c r="G556" s="3"/>
      <c r="H556" s="3"/>
      <c r="I556" s="5"/>
      <c r="J556" s="3"/>
      <c r="K556" s="5"/>
      <c r="L556" s="3"/>
      <c r="M556" s="18"/>
      <c r="N556" s="79"/>
    </row>
    <row r="557" spans="1:14">
      <c r="A557" s="13" t="s">
        <v>5</v>
      </c>
      <c r="B557" s="13" t="s">
        <v>6</v>
      </c>
      <c r="C557" s="13" t="s">
        <v>7</v>
      </c>
      <c r="D557" s="13" t="s">
        <v>8</v>
      </c>
      <c r="E557" s="13" t="s">
        <v>9</v>
      </c>
      <c r="F557" s="13" t="s">
        <v>10</v>
      </c>
      <c r="G557" s="13" t="s">
        <v>11</v>
      </c>
      <c r="H557" s="13" t="s">
        <v>6</v>
      </c>
      <c r="I557" s="13" t="s">
        <v>12</v>
      </c>
      <c r="J557" s="13" t="s">
        <v>8</v>
      </c>
      <c r="K557" s="13" t="s">
        <v>13</v>
      </c>
      <c r="L557" s="13" t="s">
        <v>14</v>
      </c>
      <c r="M557" s="19" t="s">
        <v>15</v>
      </c>
      <c r="N557" s="79"/>
    </row>
    <row r="558" spans="1:14">
      <c r="A558" s="7" t="s">
        <v>211</v>
      </c>
      <c r="B558" s="8">
        <f>_xlfn.XLOOKUP(A558,Preisliste!A:A,Preisliste!B:B,"nicht gefunden")</f>
        <v>880</v>
      </c>
      <c r="C558" s="7">
        <v>150</v>
      </c>
      <c r="D558" s="7">
        <v>24</v>
      </c>
      <c r="E558" s="9">
        <f>D558*C558</f>
        <v>3600</v>
      </c>
      <c r="F558" s="10">
        <f>(E558/1000)*B558</f>
        <v>3168</v>
      </c>
      <c r="G558" s="7" t="s">
        <v>212</v>
      </c>
      <c r="H558" s="8">
        <f>_xlfn.XLOOKUP(G558,Preisliste!A:A,Preisliste!B:B,"nicht gefunden")</f>
        <v>2200</v>
      </c>
      <c r="I558" s="9">
        <v>150</v>
      </c>
      <c r="J558" s="7">
        <f>D558</f>
        <v>24</v>
      </c>
      <c r="K558" s="9">
        <f>I558*J558</f>
        <v>3600</v>
      </c>
      <c r="L558" s="10">
        <f>(K558/1000)*H558</f>
        <v>7920</v>
      </c>
      <c r="M558" s="20">
        <f>L558-F558-F559-F560-F561</f>
        <v>4085.4</v>
      </c>
      <c r="N558" s="79"/>
    </row>
    <row r="559" spans="1:14">
      <c r="A559" s="7" t="s">
        <v>20</v>
      </c>
      <c r="B559" s="8">
        <f>_xlfn.XLOOKUP(A559,Preisliste!A:A,Preisliste!B:B,"nicht gefunden")</f>
        <v>0</v>
      </c>
      <c r="C559" s="7">
        <v>100</v>
      </c>
      <c r="D559" s="7">
        <f>D558</f>
        <v>24</v>
      </c>
      <c r="E559" s="9">
        <f>D559*C559</f>
        <v>2400</v>
      </c>
      <c r="F559" s="10">
        <f>(E559/1000)*B559</f>
        <v>0</v>
      </c>
      <c r="G559" s="7"/>
      <c r="H559" s="8"/>
      <c r="I559" s="9"/>
      <c r="J559" s="7"/>
      <c r="K559" s="9"/>
      <c r="L559" s="10"/>
      <c r="M559" s="21"/>
      <c r="N559" s="79"/>
    </row>
    <row r="560" spans="1:14">
      <c r="A560" s="7" t="s">
        <v>25</v>
      </c>
      <c r="B560" s="8">
        <f>_xlfn.XLOOKUP(A560,Preisliste!A:A,Preisliste!B:B,"nicht gefunden")</f>
        <v>525</v>
      </c>
      <c r="C560" s="7">
        <v>25</v>
      </c>
      <c r="D560" s="7">
        <f>D558</f>
        <v>24</v>
      </c>
      <c r="E560" s="9">
        <f>D560*C560</f>
        <v>600</v>
      </c>
      <c r="F560" s="10">
        <f>(E560/1000)*B560</f>
        <v>315</v>
      </c>
      <c r="G560" s="7"/>
      <c r="H560" s="7"/>
      <c r="I560" s="9"/>
      <c r="J560" s="7"/>
      <c r="K560" s="9"/>
      <c r="L560" s="7"/>
      <c r="M560" s="21"/>
      <c r="N560" s="79"/>
    </row>
    <row r="561" spans="1:14">
      <c r="A561" s="7" t="s">
        <v>163</v>
      </c>
      <c r="B561" s="8">
        <f>_xlfn.XLOOKUP(A561,Preisliste!A:A,Preisliste!B:B,"nicht gefunden")</f>
        <v>2930</v>
      </c>
      <c r="C561" s="7">
        <v>5</v>
      </c>
      <c r="D561" s="7">
        <v>24</v>
      </c>
      <c r="E561" s="9">
        <f>D561*C561</f>
        <v>120</v>
      </c>
      <c r="F561" s="10">
        <f>(E561/1000)*B561</f>
        <v>351.59999999999997</v>
      </c>
      <c r="G561" s="7"/>
      <c r="H561" s="7"/>
      <c r="I561" s="9"/>
      <c r="J561" s="7"/>
      <c r="K561" s="9"/>
      <c r="L561" s="7"/>
      <c r="M561" s="21"/>
      <c r="N561" s="79"/>
    </row>
    <row r="562" spans="1:14">
      <c r="A562" s="12" t="s">
        <v>5</v>
      </c>
      <c r="B562" s="12" t="s">
        <v>6</v>
      </c>
      <c r="C562" s="12" t="s">
        <v>7</v>
      </c>
      <c r="D562" s="12" t="s">
        <v>8</v>
      </c>
      <c r="E562" s="12" t="s">
        <v>9</v>
      </c>
      <c r="F562" s="12" t="s">
        <v>10</v>
      </c>
      <c r="G562" s="12" t="s">
        <v>11</v>
      </c>
      <c r="H562" s="12" t="s">
        <v>6</v>
      </c>
      <c r="I562" s="12" t="s">
        <v>12</v>
      </c>
      <c r="J562" s="12" t="s">
        <v>8</v>
      </c>
      <c r="K562" s="12" t="s">
        <v>13</v>
      </c>
      <c r="L562" s="12" t="s">
        <v>14</v>
      </c>
      <c r="M562" s="16" t="s">
        <v>15</v>
      </c>
      <c r="N562" s="79"/>
    </row>
    <row r="563" spans="1:14">
      <c r="A563" s="3" t="s">
        <v>213</v>
      </c>
      <c r="B563" s="4">
        <f>_xlfn.XLOOKUP(A563,Preisliste!A:A,Preisliste!B:B,"nicht gefunden")</f>
        <v>830</v>
      </c>
      <c r="C563" s="3">
        <v>150</v>
      </c>
      <c r="D563" s="3">
        <v>24</v>
      </c>
      <c r="E563" s="5">
        <f>D563*C563</f>
        <v>3600</v>
      </c>
      <c r="F563" s="6">
        <f>(E563/1000)*B563</f>
        <v>2988</v>
      </c>
      <c r="G563" s="3" t="s">
        <v>214</v>
      </c>
      <c r="H563" s="4">
        <f>_xlfn.XLOOKUP(G563,Preisliste!A:A,Preisliste!B:B,"nicht gefunden")</f>
        <v>2090</v>
      </c>
      <c r="I563" s="5">
        <v>150</v>
      </c>
      <c r="J563" s="3">
        <f>D563</f>
        <v>24</v>
      </c>
      <c r="K563" s="5">
        <f>I563*J563</f>
        <v>3600</v>
      </c>
      <c r="L563" s="6">
        <f>(K563/1000)*H563</f>
        <v>7524</v>
      </c>
      <c r="M563" s="17">
        <f>L563-F563-F564-F565-F566</f>
        <v>3869.4</v>
      </c>
      <c r="N563" s="79"/>
    </row>
    <row r="564" spans="1:14">
      <c r="A564" s="3" t="s">
        <v>20</v>
      </c>
      <c r="B564" s="4">
        <f>_xlfn.XLOOKUP(A564,Preisliste!A:A,Preisliste!B:B,"nicht gefunden")</f>
        <v>0</v>
      </c>
      <c r="C564" s="3">
        <v>100</v>
      </c>
      <c r="D564" s="3">
        <f>D563</f>
        <v>24</v>
      </c>
      <c r="E564" s="5">
        <f>D564*C564</f>
        <v>2400</v>
      </c>
      <c r="F564" s="6">
        <f>(E564/1000)*B564</f>
        <v>0</v>
      </c>
      <c r="G564" s="3"/>
      <c r="H564" s="4"/>
      <c r="I564" s="5"/>
      <c r="J564" s="3"/>
      <c r="K564" s="5"/>
      <c r="L564" s="6"/>
      <c r="M564" s="18"/>
      <c r="N564" s="79"/>
    </row>
    <row r="565" spans="1:14">
      <c r="A565" s="3" t="s">
        <v>25</v>
      </c>
      <c r="B565" s="4">
        <f>_xlfn.XLOOKUP(A565,Preisliste!A:A,Preisliste!B:B,"nicht gefunden")</f>
        <v>525</v>
      </c>
      <c r="C565" s="3">
        <v>25</v>
      </c>
      <c r="D565" s="3">
        <f>D563</f>
        <v>24</v>
      </c>
      <c r="E565" s="5">
        <f>D565*C565</f>
        <v>600</v>
      </c>
      <c r="F565" s="6">
        <f>(E565/1000)*B565</f>
        <v>315</v>
      </c>
      <c r="G565" s="3"/>
      <c r="H565" s="3"/>
      <c r="I565" s="5"/>
      <c r="J565" s="3"/>
      <c r="K565" s="5"/>
      <c r="L565" s="3"/>
      <c r="M565" s="18"/>
      <c r="N565" s="79"/>
    </row>
    <row r="566" spans="1:14">
      <c r="A566" s="3" t="s">
        <v>163</v>
      </c>
      <c r="B566" s="4">
        <f>_xlfn.XLOOKUP(A566,Preisliste!A:A,Preisliste!B:B,"nicht gefunden")</f>
        <v>2930</v>
      </c>
      <c r="C566" s="3">
        <v>5</v>
      </c>
      <c r="D566" s="3">
        <v>24</v>
      </c>
      <c r="E566" s="5">
        <f>D566*C566</f>
        <v>120</v>
      </c>
      <c r="F566" s="6">
        <f>(E566/1000)*B566</f>
        <v>351.59999999999997</v>
      </c>
      <c r="G566" s="3"/>
      <c r="H566" s="3"/>
      <c r="I566" s="5"/>
      <c r="J566" s="3"/>
      <c r="K566" s="5"/>
      <c r="L566" s="3"/>
      <c r="M566" s="18"/>
      <c r="N566" s="79"/>
    </row>
    <row r="567" spans="1:14">
      <c r="A567" s="13" t="s">
        <v>5</v>
      </c>
      <c r="B567" s="13" t="s">
        <v>6</v>
      </c>
      <c r="C567" s="13" t="s">
        <v>7</v>
      </c>
      <c r="D567" s="13" t="s">
        <v>8</v>
      </c>
      <c r="E567" s="13" t="s">
        <v>9</v>
      </c>
      <c r="F567" s="13" t="s">
        <v>10</v>
      </c>
      <c r="G567" s="13" t="s">
        <v>11</v>
      </c>
      <c r="H567" s="13" t="s">
        <v>6</v>
      </c>
      <c r="I567" s="13" t="s">
        <v>12</v>
      </c>
      <c r="J567" s="13" t="s">
        <v>8</v>
      </c>
      <c r="K567" s="13" t="s">
        <v>13</v>
      </c>
      <c r="L567" s="13" t="s">
        <v>14</v>
      </c>
      <c r="M567" s="19" t="s">
        <v>15</v>
      </c>
      <c r="N567" s="79"/>
    </row>
    <row r="568" spans="1:14">
      <c r="A568" s="7" t="s">
        <v>36</v>
      </c>
      <c r="B568" s="8">
        <f>_xlfn.XLOOKUP(A568,Preisliste!A:A,Preisliste!B:B,"nicht gefunden")</f>
        <v>490</v>
      </c>
      <c r="C568" s="7">
        <v>150</v>
      </c>
      <c r="D568" s="7">
        <v>24</v>
      </c>
      <c r="E568" s="9">
        <f>D568*C568</f>
        <v>3600</v>
      </c>
      <c r="F568" s="10">
        <f>(E568/1000)*B568</f>
        <v>1764</v>
      </c>
      <c r="G568" s="7" t="s">
        <v>215</v>
      </c>
      <c r="H568" s="8">
        <f>_xlfn.XLOOKUP(G568,Preisliste!A:A,Preisliste!B:B,"nicht gefunden")</f>
        <v>1600</v>
      </c>
      <c r="I568" s="9">
        <v>150</v>
      </c>
      <c r="J568" s="7">
        <f>D568</f>
        <v>24</v>
      </c>
      <c r="K568" s="9">
        <f>I568*J568</f>
        <v>3600</v>
      </c>
      <c r="L568" s="10">
        <f>(K568/1000)*H568</f>
        <v>5760</v>
      </c>
      <c r="M568" s="20">
        <f>L568-F568-F569-F570-F571</f>
        <v>3329.4</v>
      </c>
      <c r="N568" s="79"/>
    </row>
    <row r="569" spans="1:14">
      <c r="A569" s="7" t="s">
        <v>20</v>
      </c>
      <c r="B569" s="8">
        <f>_xlfn.XLOOKUP(A569,Preisliste!A:A,Preisliste!B:B,"nicht gefunden")</f>
        <v>0</v>
      </c>
      <c r="C569" s="7">
        <v>100</v>
      </c>
      <c r="D569" s="7">
        <f>D568</f>
        <v>24</v>
      </c>
      <c r="E569" s="9">
        <f>D569*C569</f>
        <v>2400</v>
      </c>
      <c r="F569" s="10">
        <f>(E569/1000)*B569</f>
        <v>0</v>
      </c>
      <c r="G569" s="7"/>
      <c r="H569" s="8"/>
      <c r="I569" s="9"/>
      <c r="J569" s="7"/>
      <c r="K569" s="9"/>
      <c r="L569" s="10"/>
      <c r="M569" s="21"/>
      <c r="N569" s="79"/>
    </row>
    <row r="570" spans="1:14">
      <c r="A570" s="7" t="s">
        <v>25</v>
      </c>
      <c r="B570" s="8">
        <f>_xlfn.XLOOKUP(A570,Preisliste!A:A,Preisliste!B:B,"nicht gefunden")</f>
        <v>525</v>
      </c>
      <c r="C570" s="7">
        <v>25</v>
      </c>
      <c r="D570" s="7">
        <f>D568</f>
        <v>24</v>
      </c>
      <c r="E570" s="9">
        <f>D570*C570</f>
        <v>600</v>
      </c>
      <c r="F570" s="10">
        <f>(E570/1000)*B570</f>
        <v>315</v>
      </c>
      <c r="G570" s="7"/>
      <c r="H570" s="7"/>
      <c r="I570" s="9"/>
      <c r="J570" s="7"/>
      <c r="K570" s="9"/>
      <c r="L570" s="7"/>
      <c r="M570" s="21"/>
      <c r="N570" s="79"/>
    </row>
    <row r="571" spans="1:14">
      <c r="A571" s="7" t="s">
        <v>163</v>
      </c>
      <c r="B571" s="8">
        <f>_xlfn.XLOOKUP(A571,Preisliste!A:A,Preisliste!B:B,"nicht gefunden")</f>
        <v>2930</v>
      </c>
      <c r="C571" s="7">
        <v>5</v>
      </c>
      <c r="D571" s="7">
        <v>24</v>
      </c>
      <c r="E571" s="9">
        <f>D571*C571</f>
        <v>120</v>
      </c>
      <c r="F571" s="10">
        <f>(E571/1000)*B571</f>
        <v>351.59999999999997</v>
      </c>
      <c r="G571" s="7"/>
      <c r="H571" s="7"/>
      <c r="I571" s="9"/>
      <c r="J571" s="7"/>
      <c r="K571" s="9"/>
      <c r="L571" s="7"/>
      <c r="M571" s="21"/>
      <c r="N571" s="79"/>
    </row>
    <row r="572" spans="1:14">
      <c r="A572" s="12" t="s">
        <v>5</v>
      </c>
      <c r="B572" s="12" t="s">
        <v>6</v>
      </c>
      <c r="C572" s="12" t="s">
        <v>7</v>
      </c>
      <c r="D572" s="12" t="s">
        <v>8</v>
      </c>
      <c r="E572" s="12" t="s">
        <v>9</v>
      </c>
      <c r="F572" s="12" t="s">
        <v>10</v>
      </c>
      <c r="G572" s="12" t="s">
        <v>11</v>
      </c>
      <c r="H572" s="12" t="s">
        <v>6</v>
      </c>
      <c r="I572" s="12" t="s">
        <v>12</v>
      </c>
      <c r="J572" s="12" t="s">
        <v>8</v>
      </c>
      <c r="K572" s="12" t="s">
        <v>13</v>
      </c>
      <c r="L572" s="12" t="s">
        <v>14</v>
      </c>
      <c r="M572" s="16" t="s">
        <v>15</v>
      </c>
      <c r="N572" s="79"/>
    </row>
    <row r="573" spans="1:14">
      <c r="A573" s="3" t="s">
        <v>132</v>
      </c>
      <c r="B573" s="4">
        <f>_xlfn.XLOOKUP(A573,Preisliste!A:A,Preisliste!B:B,"nicht gefunden")</f>
        <v>150</v>
      </c>
      <c r="C573" s="3">
        <v>1500</v>
      </c>
      <c r="D573" s="3">
        <v>24</v>
      </c>
      <c r="E573" s="5">
        <f>D573*C573</f>
        <v>36000</v>
      </c>
      <c r="F573" s="6">
        <f>(E573/1000)*B573</f>
        <v>5400</v>
      </c>
      <c r="G573" s="3" t="s">
        <v>216</v>
      </c>
      <c r="H573" s="4">
        <f>_xlfn.XLOOKUP(G573,Preisliste!A:A,Preisliste!B:B,"nicht gefunden")</f>
        <v>1210</v>
      </c>
      <c r="I573" s="5">
        <v>400</v>
      </c>
      <c r="J573" s="3">
        <f>D573</f>
        <v>24</v>
      </c>
      <c r="K573" s="5">
        <f>I573*J573</f>
        <v>9600</v>
      </c>
      <c r="L573" s="6">
        <f>(K573/1000)*H573</f>
        <v>11616</v>
      </c>
      <c r="M573" s="17">
        <f>L573-F573-F574-F575-F576</f>
        <v>5549.4</v>
      </c>
      <c r="N573" s="79"/>
    </row>
    <row r="574" spans="1:14">
      <c r="A574" s="3" t="s">
        <v>20</v>
      </c>
      <c r="B574" s="4">
        <f>_xlfn.XLOOKUP(A574,Preisliste!A:A,Preisliste!B:B,"nicht gefunden")</f>
        <v>0</v>
      </c>
      <c r="C574" s="3">
        <v>100</v>
      </c>
      <c r="D574" s="3">
        <f>D573</f>
        <v>24</v>
      </c>
      <c r="E574" s="5">
        <f>D574*C574</f>
        <v>2400</v>
      </c>
      <c r="F574" s="6">
        <f>(E574/1000)*B574</f>
        <v>0</v>
      </c>
      <c r="G574" s="3"/>
      <c r="H574" s="4"/>
      <c r="I574" s="5"/>
      <c r="J574" s="3"/>
      <c r="K574" s="5"/>
      <c r="L574" s="6"/>
      <c r="M574" s="18"/>
      <c r="N574" s="79"/>
    </row>
    <row r="575" spans="1:14">
      <c r="A575" s="3" t="s">
        <v>25</v>
      </c>
      <c r="B575" s="4">
        <f>_xlfn.XLOOKUP(A575,Preisliste!A:A,Preisliste!B:B,"nicht gefunden")</f>
        <v>525</v>
      </c>
      <c r="C575" s="3">
        <v>25</v>
      </c>
      <c r="D575" s="3">
        <f>D573</f>
        <v>24</v>
      </c>
      <c r="E575" s="5">
        <f>D575*C575</f>
        <v>600</v>
      </c>
      <c r="F575" s="6">
        <f>(E575/1000)*B575</f>
        <v>315</v>
      </c>
      <c r="G575" s="3"/>
      <c r="H575" s="3"/>
      <c r="I575" s="5"/>
      <c r="J575" s="3"/>
      <c r="K575" s="5"/>
      <c r="L575" s="3"/>
      <c r="M575" s="18"/>
      <c r="N575" s="79"/>
    </row>
    <row r="576" spans="1:14">
      <c r="A576" s="3" t="s">
        <v>163</v>
      </c>
      <c r="B576" s="4">
        <f>_xlfn.XLOOKUP(A576,Preisliste!A:A,Preisliste!B:B,"nicht gefunden")</f>
        <v>2930</v>
      </c>
      <c r="C576" s="3">
        <v>5</v>
      </c>
      <c r="D576" s="3">
        <v>24</v>
      </c>
      <c r="E576" s="5">
        <f>D576*C576</f>
        <v>120</v>
      </c>
      <c r="F576" s="6">
        <f>(E576/1000)*B576</f>
        <v>351.59999999999997</v>
      </c>
      <c r="G576" s="3"/>
      <c r="H576" s="3"/>
      <c r="I576" s="5"/>
      <c r="J576" s="3"/>
      <c r="K576" s="5"/>
      <c r="L576" s="3"/>
      <c r="M576" s="18"/>
      <c r="N576" s="79"/>
    </row>
    <row r="577" spans="1:14">
      <c r="A577" s="13" t="s">
        <v>5</v>
      </c>
      <c r="B577" s="13" t="s">
        <v>6</v>
      </c>
      <c r="C577" s="13" t="s">
        <v>7</v>
      </c>
      <c r="D577" s="13" t="s">
        <v>8</v>
      </c>
      <c r="E577" s="13" t="s">
        <v>9</v>
      </c>
      <c r="F577" s="13" t="s">
        <v>10</v>
      </c>
      <c r="G577" s="13" t="s">
        <v>11</v>
      </c>
      <c r="H577" s="13" t="s">
        <v>6</v>
      </c>
      <c r="I577" s="13" t="s">
        <v>12</v>
      </c>
      <c r="J577" s="13" t="s">
        <v>8</v>
      </c>
      <c r="K577" s="13" t="s">
        <v>13</v>
      </c>
      <c r="L577" s="13" t="s">
        <v>14</v>
      </c>
      <c r="M577" s="19" t="s">
        <v>15</v>
      </c>
      <c r="N577" s="79"/>
    </row>
    <row r="578" spans="1:14">
      <c r="A578" s="7" t="s">
        <v>217</v>
      </c>
      <c r="B578" s="8">
        <f>_xlfn.XLOOKUP(A578,Preisliste!A:A,Preisliste!B:B,"nicht gefunden")</f>
        <v>1050</v>
      </c>
      <c r="C578" s="7">
        <v>125</v>
      </c>
      <c r="D578" s="7">
        <v>24</v>
      </c>
      <c r="E578" s="9">
        <f>D578*C578</f>
        <v>3000</v>
      </c>
      <c r="F578" s="10">
        <f>(E578/1000)*B578</f>
        <v>3150</v>
      </c>
      <c r="G578" s="7" t="s">
        <v>218</v>
      </c>
      <c r="H578" s="8">
        <f>_xlfn.XLOOKUP(G578,Preisliste!A:A,Preisliste!B:B,"nicht gefunden")</f>
        <v>2050</v>
      </c>
      <c r="I578" s="9">
        <v>150</v>
      </c>
      <c r="J578" s="7">
        <f>D578</f>
        <v>24</v>
      </c>
      <c r="K578" s="9">
        <f>I578*J578</f>
        <v>3600</v>
      </c>
      <c r="L578" s="10">
        <f>(K578/1000)*H578</f>
        <v>7380</v>
      </c>
      <c r="M578" s="20">
        <f>L578-F578-F579-F580-F581</f>
        <v>3563.4</v>
      </c>
      <c r="N578" s="79"/>
    </row>
    <row r="579" spans="1:14">
      <c r="A579" s="7" t="s">
        <v>20</v>
      </c>
      <c r="B579" s="8">
        <f>_xlfn.XLOOKUP(A579,Preisliste!A:A,Preisliste!B:B,"nicht gefunden")</f>
        <v>0</v>
      </c>
      <c r="C579" s="7">
        <v>100</v>
      </c>
      <c r="D579" s="7">
        <f>D578</f>
        <v>24</v>
      </c>
      <c r="E579" s="9">
        <f>D579*C579</f>
        <v>2400</v>
      </c>
      <c r="F579" s="10">
        <f>(E579/1000)*B579</f>
        <v>0</v>
      </c>
      <c r="G579" s="7"/>
      <c r="H579" s="8"/>
      <c r="I579" s="9"/>
      <c r="J579" s="7"/>
      <c r="K579" s="9"/>
      <c r="L579" s="10"/>
      <c r="M579" s="21"/>
      <c r="N579" s="79"/>
    </row>
    <row r="580" spans="1:14">
      <c r="A580" s="7" t="s">
        <v>25</v>
      </c>
      <c r="B580" s="8">
        <f>_xlfn.XLOOKUP(A580,Preisliste!A:A,Preisliste!B:B,"nicht gefunden")</f>
        <v>525</v>
      </c>
      <c r="C580" s="7">
        <v>25</v>
      </c>
      <c r="D580" s="7">
        <f>D578</f>
        <v>24</v>
      </c>
      <c r="E580" s="9">
        <f>D580*C580</f>
        <v>600</v>
      </c>
      <c r="F580" s="10">
        <f>(E580/1000)*B580</f>
        <v>315</v>
      </c>
      <c r="G580" s="7"/>
      <c r="H580" s="7"/>
      <c r="I580" s="9"/>
      <c r="J580" s="7"/>
      <c r="K580" s="9"/>
      <c r="L580" s="7"/>
      <c r="M580" s="21"/>
      <c r="N580" s="79"/>
    </row>
    <row r="581" spans="1:14">
      <c r="A581" s="7" t="s">
        <v>163</v>
      </c>
      <c r="B581" s="8">
        <f>_xlfn.XLOOKUP(A581,Preisliste!A:A,Preisliste!B:B,"nicht gefunden")</f>
        <v>2930</v>
      </c>
      <c r="C581" s="7">
        <v>5</v>
      </c>
      <c r="D581" s="7">
        <v>24</v>
      </c>
      <c r="E581" s="9">
        <f>D581*C581</f>
        <v>120</v>
      </c>
      <c r="F581" s="10">
        <f>(E581/1000)*B581</f>
        <v>351.59999999999997</v>
      </c>
      <c r="G581" s="7"/>
      <c r="H581" s="7"/>
      <c r="I581" s="9"/>
      <c r="J581" s="7"/>
      <c r="K581" s="9"/>
      <c r="L581" s="7"/>
      <c r="M581" s="21"/>
      <c r="N581" s="79"/>
    </row>
    <row r="582" spans="1:14">
      <c r="A582" s="12" t="s">
        <v>5</v>
      </c>
      <c r="B582" s="12" t="s">
        <v>6</v>
      </c>
      <c r="C582" s="12" t="s">
        <v>7</v>
      </c>
      <c r="D582" s="12" t="s">
        <v>8</v>
      </c>
      <c r="E582" s="12" t="s">
        <v>9</v>
      </c>
      <c r="F582" s="12" t="s">
        <v>10</v>
      </c>
      <c r="G582" s="12" t="s">
        <v>11</v>
      </c>
      <c r="H582" s="12" t="s">
        <v>6</v>
      </c>
      <c r="I582" s="12" t="s">
        <v>12</v>
      </c>
      <c r="J582" s="12" t="s">
        <v>8</v>
      </c>
      <c r="K582" s="12" t="s">
        <v>13</v>
      </c>
      <c r="L582" s="12" t="s">
        <v>14</v>
      </c>
      <c r="M582" s="16" t="s">
        <v>15</v>
      </c>
      <c r="N582" s="79"/>
    </row>
    <row r="583" spans="1:14">
      <c r="A583" s="3" t="s">
        <v>219</v>
      </c>
      <c r="B583" s="4">
        <f>_xlfn.XLOOKUP(A583,Preisliste!A:A,Preisliste!B:B,"nicht gefunden")</f>
        <v>1150</v>
      </c>
      <c r="C583" s="3">
        <v>100</v>
      </c>
      <c r="D583" s="3">
        <v>24</v>
      </c>
      <c r="E583" s="5">
        <f>D583*C583</f>
        <v>2400</v>
      </c>
      <c r="F583" s="6">
        <f>(E583/1000)*B583</f>
        <v>2760</v>
      </c>
      <c r="G583" s="3" t="s">
        <v>220</v>
      </c>
      <c r="H583" s="4">
        <f>_xlfn.XLOOKUP(G583,Preisliste!A:A,Preisliste!B:B,"nicht gefunden")</f>
        <v>2300</v>
      </c>
      <c r="I583" s="5">
        <v>150</v>
      </c>
      <c r="J583" s="3">
        <f>D583</f>
        <v>24</v>
      </c>
      <c r="K583" s="5">
        <f>I583*J583</f>
        <v>3600</v>
      </c>
      <c r="L583" s="6">
        <f>(K583/1000)*H583</f>
        <v>8280</v>
      </c>
      <c r="M583" s="17">
        <f>L583-F583-F584-F585-F586</f>
        <v>4853.3999999999996</v>
      </c>
      <c r="N583" s="79"/>
    </row>
    <row r="584" spans="1:14">
      <c r="A584" s="3" t="s">
        <v>20</v>
      </c>
      <c r="B584" s="4">
        <f>_xlfn.XLOOKUP(A584,Preisliste!A:A,Preisliste!B:B,"nicht gefunden")</f>
        <v>0</v>
      </c>
      <c r="C584" s="3">
        <v>100</v>
      </c>
      <c r="D584" s="3">
        <f>D583</f>
        <v>24</v>
      </c>
      <c r="E584" s="5">
        <f>D584*C584</f>
        <v>2400</v>
      </c>
      <c r="F584" s="6">
        <f>(E584/1000)*B584</f>
        <v>0</v>
      </c>
      <c r="G584" s="3"/>
      <c r="H584" s="4"/>
      <c r="I584" s="5"/>
      <c r="J584" s="3"/>
      <c r="K584" s="5"/>
      <c r="L584" s="6"/>
      <c r="M584" s="18"/>
      <c r="N584" s="79"/>
    </row>
    <row r="585" spans="1:14">
      <c r="A585" s="3" t="s">
        <v>25</v>
      </c>
      <c r="B585" s="4">
        <f>_xlfn.XLOOKUP(A585,Preisliste!A:A,Preisliste!B:B,"nicht gefunden")</f>
        <v>525</v>
      </c>
      <c r="C585" s="3">
        <v>25</v>
      </c>
      <c r="D585" s="3">
        <f>D583</f>
        <v>24</v>
      </c>
      <c r="E585" s="5">
        <f>D585*C585</f>
        <v>600</v>
      </c>
      <c r="F585" s="6">
        <f>(E585/1000)*B585</f>
        <v>315</v>
      </c>
      <c r="G585" s="3"/>
      <c r="H585" s="3"/>
      <c r="I585" s="5"/>
      <c r="J585" s="3"/>
      <c r="K585" s="5"/>
      <c r="L585" s="3"/>
      <c r="M585" s="18"/>
      <c r="N585" s="79"/>
    </row>
    <row r="586" spans="1:14">
      <c r="A586" s="3" t="s">
        <v>163</v>
      </c>
      <c r="B586" s="4">
        <f>_xlfn.XLOOKUP(A586,Preisliste!A:A,Preisliste!B:B,"nicht gefunden")</f>
        <v>2930</v>
      </c>
      <c r="C586" s="3">
        <v>5</v>
      </c>
      <c r="D586" s="3">
        <v>24</v>
      </c>
      <c r="E586" s="5">
        <f>D586*C586</f>
        <v>120</v>
      </c>
      <c r="F586" s="6">
        <f>(E586/1000)*B586</f>
        <v>351.59999999999997</v>
      </c>
      <c r="G586" s="3"/>
      <c r="H586" s="3"/>
      <c r="I586" s="5"/>
      <c r="J586" s="3"/>
      <c r="K586" s="5"/>
      <c r="L586" s="3"/>
      <c r="M586" s="18"/>
      <c r="N586" s="79"/>
    </row>
    <row r="587" spans="1:14">
      <c r="A587" s="13" t="s">
        <v>5</v>
      </c>
      <c r="B587" s="13" t="s">
        <v>6</v>
      </c>
      <c r="C587" s="13" t="s">
        <v>7</v>
      </c>
      <c r="D587" s="13" t="s">
        <v>8</v>
      </c>
      <c r="E587" s="13" t="s">
        <v>9</v>
      </c>
      <c r="F587" s="13" t="s">
        <v>10</v>
      </c>
      <c r="G587" s="13" t="s">
        <v>11</v>
      </c>
      <c r="H587" s="13" t="s">
        <v>6</v>
      </c>
      <c r="I587" s="13" t="s">
        <v>12</v>
      </c>
      <c r="J587" s="13" t="s">
        <v>8</v>
      </c>
      <c r="K587" s="13" t="s">
        <v>13</v>
      </c>
      <c r="L587" s="13" t="s">
        <v>14</v>
      </c>
      <c r="M587" s="19" t="s">
        <v>15</v>
      </c>
      <c r="N587" s="79"/>
    </row>
    <row r="588" spans="1:14">
      <c r="A588" s="7" t="s">
        <v>33</v>
      </c>
      <c r="B588" s="8">
        <f>_xlfn.XLOOKUP(A588,Preisliste!A:A,Preisliste!B:B,"nicht gefunden")</f>
        <v>720</v>
      </c>
      <c r="C588" s="7">
        <v>75</v>
      </c>
      <c r="D588" s="7">
        <v>24</v>
      </c>
      <c r="E588" s="9">
        <f t="shared" ref="E588:E593" si="14">D588*C588</f>
        <v>1800</v>
      </c>
      <c r="F588" s="10">
        <f t="shared" ref="F588:F593" si="15">(E588/1000)*B588</f>
        <v>1296</v>
      </c>
      <c r="G588" s="7" t="s">
        <v>221</v>
      </c>
      <c r="H588" s="8">
        <f>_xlfn.XLOOKUP(G588,Preisliste!A:A,Preisliste!B:B,"nicht gefunden")</f>
        <v>1650</v>
      </c>
      <c r="I588" s="9">
        <v>150</v>
      </c>
      <c r="J588" s="7">
        <f>D588</f>
        <v>24</v>
      </c>
      <c r="K588" s="9">
        <f>I588*J588</f>
        <v>3600</v>
      </c>
      <c r="L588" s="10">
        <f>(K588/1000)*H588</f>
        <v>5940</v>
      </c>
      <c r="M588" s="20">
        <f>L588-F588-F589-F590-F591-F592-F593</f>
        <v>3274.2000000000003</v>
      </c>
      <c r="N588" s="79"/>
    </row>
    <row r="589" spans="1:14">
      <c r="A589" s="7" t="s">
        <v>31</v>
      </c>
      <c r="B589" s="8">
        <f>_xlfn.XLOOKUP(A589,Preisliste!A:A,Preisliste!B:B,"nicht gefunden")</f>
        <v>640</v>
      </c>
      <c r="C589" s="7">
        <v>20</v>
      </c>
      <c r="D589" s="7">
        <f>D588</f>
        <v>24</v>
      </c>
      <c r="E589" s="9">
        <f t="shared" si="14"/>
        <v>480</v>
      </c>
      <c r="F589" s="10">
        <f t="shared" si="15"/>
        <v>307.2</v>
      </c>
      <c r="G589" s="7"/>
      <c r="H589" s="8"/>
      <c r="I589" s="9"/>
      <c r="J589" s="7"/>
      <c r="K589" s="9"/>
      <c r="L589" s="10"/>
      <c r="M589" s="21"/>
      <c r="N589" s="79"/>
    </row>
    <row r="590" spans="1:14">
      <c r="A590" s="7" t="s">
        <v>132</v>
      </c>
      <c r="B590" s="8">
        <f>_xlfn.XLOOKUP(A590,Preisliste!A:A,Preisliste!B:B,"nicht gefunden")</f>
        <v>150</v>
      </c>
      <c r="C590" s="7">
        <v>110</v>
      </c>
      <c r="D590" s="7">
        <f>D588</f>
        <v>24</v>
      </c>
      <c r="E590" s="9">
        <f t="shared" si="14"/>
        <v>2640</v>
      </c>
      <c r="F590" s="10">
        <f t="shared" si="15"/>
        <v>396</v>
      </c>
      <c r="G590" s="7"/>
      <c r="H590" s="7"/>
      <c r="I590" s="9"/>
      <c r="J590" s="7"/>
      <c r="K590" s="9"/>
      <c r="L590" s="7"/>
      <c r="M590" s="21"/>
      <c r="N590" s="79"/>
    </row>
    <row r="591" spans="1:14">
      <c r="A591" s="7" t="s">
        <v>20</v>
      </c>
      <c r="B591" s="8">
        <f>_xlfn.XLOOKUP(A591,Preisliste!A:A,Preisliste!B:B,"nicht gefunden")</f>
        <v>0</v>
      </c>
      <c r="C591" s="7">
        <v>100</v>
      </c>
      <c r="D591" s="7">
        <v>24</v>
      </c>
      <c r="E591" s="9">
        <f t="shared" si="14"/>
        <v>2400</v>
      </c>
      <c r="F591" s="10">
        <f t="shared" si="15"/>
        <v>0</v>
      </c>
      <c r="G591" s="7"/>
      <c r="H591" s="7"/>
      <c r="I591" s="9"/>
      <c r="J591" s="7"/>
      <c r="K591" s="9"/>
      <c r="L591" s="7"/>
      <c r="M591" s="21"/>
      <c r="N591" s="79"/>
    </row>
    <row r="592" spans="1:14">
      <c r="A592" s="7" t="s">
        <v>25</v>
      </c>
      <c r="B592" s="8">
        <f>_xlfn.XLOOKUP(A592,Preisliste!A:A,Preisliste!B:B,"nicht gefunden")</f>
        <v>525</v>
      </c>
      <c r="C592" s="7">
        <v>25</v>
      </c>
      <c r="D592" s="7">
        <f>D591</f>
        <v>24</v>
      </c>
      <c r="E592" s="9">
        <f t="shared" si="14"/>
        <v>600</v>
      </c>
      <c r="F592" s="10">
        <f t="shared" si="15"/>
        <v>315</v>
      </c>
      <c r="G592" s="7"/>
      <c r="H592" s="7"/>
      <c r="I592" s="9"/>
      <c r="J592" s="7"/>
      <c r="K592" s="9"/>
      <c r="L592" s="7"/>
      <c r="M592" s="21"/>
      <c r="N592" s="79"/>
    </row>
    <row r="593" spans="1:14">
      <c r="A593" s="7" t="s">
        <v>163</v>
      </c>
      <c r="B593" s="8">
        <f>_xlfn.XLOOKUP(A593,Preisliste!A:A,Preisliste!B:B,"nicht gefunden")</f>
        <v>2930</v>
      </c>
      <c r="C593" s="7">
        <v>5</v>
      </c>
      <c r="D593" s="7">
        <f>D592</f>
        <v>24</v>
      </c>
      <c r="E593" s="9">
        <f t="shared" si="14"/>
        <v>120</v>
      </c>
      <c r="F593" s="10">
        <f t="shared" si="15"/>
        <v>351.59999999999997</v>
      </c>
      <c r="G593" s="7"/>
      <c r="H593" s="7"/>
      <c r="I593" s="9"/>
      <c r="J593" s="7"/>
      <c r="K593" s="9"/>
      <c r="L593" s="7"/>
      <c r="M593" s="21"/>
      <c r="N593" s="79"/>
    </row>
    <row r="594" spans="1:14">
      <c r="A594" s="12" t="s">
        <v>5</v>
      </c>
      <c r="B594" s="12" t="s">
        <v>6</v>
      </c>
      <c r="C594" s="12" t="s">
        <v>7</v>
      </c>
      <c r="D594" s="12" t="s">
        <v>8</v>
      </c>
      <c r="E594" s="12" t="s">
        <v>9</v>
      </c>
      <c r="F594" s="12" t="s">
        <v>10</v>
      </c>
      <c r="G594" s="12" t="s">
        <v>11</v>
      </c>
      <c r="H594" s="12" t="s">
        <v>6</v>
      </c>
      <c r="I594" s="12" t="s">
        <v>12</v>
      </c>
      <c r="J594" s="12" t="s">
        <v>8</v>
      </c>
      <c r="K594" s="12" t="s">
        <v>13</v>
      </c>
      <c r="L594" s="12" t="s">
        <v>14</v>
      </c>
      <c r="M594" s="16" t="s">
        <v>15</v>
      </c>
      <c r="N594" s="79"/>
    </row>
    <row r="595" spans="1:14">
      <c r="A595" s="3" t="s">
        <v>222</v>
      </c>
      <c r="B595" s="4">
        <f>_xlfn.XLOOKUP(A595,Preisliste!A:A,Preisliste!B:B,"nicht gefunden")</f>
        <v>970</v>
      </c>
      <c r="C595" s="3">
        <v>100</v>
      </c>
      <c r="D595" s="3">
        <v>24</v>
      </c>
      <c r="E595" s="5">
        <f>D595*C595</f>
        <v>2400</v>
      </c>
      <c r="F595" s="6">
        <f>(E595/1000)*B595</f>
        <v>2328</v>
      </c>
      <c r="G595" s="3" t="s">
        <v>223</v>
      </c>
      <c r="H595" s="4">
        <f>_xlfn.XLOOKUP(G595,Preisliste!A:A,Preisliste!B:B,"nicht gefunden")</f>
        <v>2480</v>
      </c>
      <c r="I595" s="5">
        <v>140</v>
      </c>
      <c r="J595" s="3">
        <f>D595</f>
        <v>24</v>
      </c>
      <c r="K595" s="5">
        <f>I595*J595</f>
        <v>3360</v>
      </c>
      <c r="L595" s="6">
        <f>(K595/1000)*H595</f>
        <v>8332.7999999999993</v>
      </c>
      <c r="M595" s="17">
        <f>L595-F595-F596-F597-F598</f>
        <v>5338.1999999999989</v>
      </c>
      <c r="N595" s="79"/>
    </row>
    <row r="596" spans="1:14">
      <c r="A596" s="3" t="s">
        <v>20</v>
      </c>
      <c r="B596" s="4">
        <f>_xlfn.XLOOKUP(A596,Preisliste!A:A,Preisliste!B:B,"nicht gefunden")</f>
        <v>0</v>
      </c>
      <c r="C596" s="3">
        <v>100</v>
      </c>
      <c r="D596" s="3">
        <f>D595</f>
        <v>24</v>
      </c>
      <c r="E596" s="5">
        <f>D596*C596</f>
        <v>2400</v>
      </c>
      <c r="F596" s="6">
        <f>(E596/1000)*B596</f>
        <v>0</v>
      </c>
      <c r="G596" s="3"/>
      <c r="H596" s="4"/>
      <c r="I596" s="5"/>
      <c r="J596" s="3"/>
      <c r="K596" s="5"/>
      <c r="L596" s="6"/>
      <c r="M596" s="18"/>
      <c r="N596" s="79"/>
    </row>
    <row r="597" spans="1:14">
      <c r="A597" s="3" t="s">
        <v>25</v>
      </c>
      <c r="B597" s="4">
        <f>_xlfn.XLOOKUP(A597,Preisliste!A:A,Preisliste!B:B,"nicht gefunden")</f>
        <v>525</v>
      </c>
      <c r="C597" s="3">
        <v>25</v>
      </c>
      <c r="D597" s="3">
        <f>D595</f>
        <v>24</v>
      </c>
      <c r="E597" s="5">
        <f>D597*C597</f>
        <v>600</v>
      </c>
      <c r="F597" s="6">
        <f>(E597/1000)*B597</f>
        <v>315</v>
      </c>
      <c r="G597" s="3"/>
      <c r="H597" s="3"/>
      <c r="I597" s="5"/>
      <c r="J597" s="3"/>
      <c r="K597" s="5"/>
      <c r="L597" s="3"/>
      <c r="M597" s="18"/>
      <c r="N597" s="79"/>
    </row>
    <row r="598" spans="1:14">
      <c r="A598" s="3" t="s">
        <v>163</v>
      </c>
      <c r="B598" s="4">
        <f>_xlfn.XLOOKUP(A598,Preisliste!A:A,Preisliste!B:B,"nicht gefunden")</f>
        <v>2930</v>
      </c>
      <c r="C598" s="3">
        <v>5</v>
      </c>
      <c r="D598" s="3">
        <v>24</v>
      </c>
      <c r="E598" s="5">
        <f>D598*C598</f>
        <v>120</v>
      </c>
      <c r="F598" s="6">
        <f>(E598/1000)*B598</f>
        <v>351.59999999999997</v>
      </c>
      <c r="G598" s="3"/>
      <c r="H598" s="3"/>
      <c r="I598" s="5"/>
      <c r="J598" s="3"/>
      <c r="K598" s="5"/>
      <c r="L598" s="3"/>
      <c r="M598" s="18"/>
      <c r="N598" s="79"/>
    </row>
    <row r="599" spans="1:14">
      <c r="A599" s="13" t="s">
        <v>5</v>
      </c>
      <c r="B599" s="13" t="s">
        <v>6</v>
      </c>
      <c r="C599" s="13" t="s">
        <v>7</v>
      </c>
      <c r="D599" s="13" t="s">
        <v>8</v>
      </c>
      <c r="E599" s="13" t="s">
        <v>9</v>
      </c>
      <c r="F599" s="13" t="s">
        <v>10</v>
      </c>
      <c r="G599" s="13" t="s">
        <v>11</v>
      </c>
      <c r="H599" s="13" t="s">
        <v>6</v>
      </c>
      <c r="I599" s="13" t="s">
        <v>12</v>
      </c>
      <c r="J599" s="13" t="s">
        <v>8</v>
      </c>
      <c r="K599" s="13" t="s">
        <v>13</v>
      </c>
      <c r="L599" s="13" t="s">
        <v>14</v>
      </c>
      <c r="M599" s="19" t="s">
        <v>15</v>
      </c>
      <c r="N599" s="79"/>
    </row>
    <row r="600" spans="1:14">
      <c r="A600" s="7" t="s">
        <v>31</v>
      </c>
      <c r="B600" s="8">
        <f>_xlfn.XLOOKUP(A600,Preisliste!A:A,Preisliste!B:B,"nicht gefunden")</f>
        <v>640</v>
      </c>
      <c r="C600" s="7">
        <v>150</v>
      </c>
      <c r="D600" s="7">
        <v>24</v>
      </c>
      <c r="E600" s="9">
        <f>D600*C600</f>
        <v>3600</v>
      </c>
      <c r="F600" s="10">
        <f>(E600/1000)*B600</f>
        <v>2304</v>
      </c>
      <c r="G600" s="7" t="s">
        <v>224</v>
      </c>
      <c r="H600" s="8">
        <f>_xlfn.XLOOKUP(G600,Preisliste!A:A,Preisliste!B:B,"nicht gefunden")</f>
        <v>1820</v>
      </c>
      <c r="I600" s="9">
        <v>150</v>
      </c>
      <c r="J600" s="7">
        <f>D600</f>
        <v>24</v>
      </c>
      <c r="K600" s="9">
        <f>I600*J600</f>
        <v>3600</v>
      </c>
      <c r="L600" s="10">
        <f>(K600/1000)*H600</f>
        <v>6552</v>
      </c>
      <c r="M600" s="20">
        <f>L600-F600-F601-F602-F603</f>
        <v>3581.4</v>
      </c>
      <c r="N600" s="79"/>
    </row>
    <row r="601" spans="1:14">
      <c r="A601" s="7" t="s">
        <v>20</v>
      </c>
      <c r="B601" s="8">
        <f>_xlfn.XLOOKUP(A601,Preisliste!A:A,Preisliste!B:B,"nicht gefunden")</f>
        <v>0</v>
      </c>
      <c r="C601" s="7">
        <v>100</v>
      </c>
      <c r="D601" s="7">
        <f>D600</f>
        <v>24</v>
      </c>
      <c r="E601" s="9">
        <f>D601*C601</f>
        <v>2400</v>
      </c>
      <c r="F601" s="10">
        <f>(E601/1000)*B601</f>
        <v>0</v>
      </c>
      <c r="G601" s="7"/>
      <c r="H601" s="8"/>
      <c r="I601" s="9"/>
      <c r="J601" s="7"/>
      <c r="K601" s="9"/>
      <c r="L601" s="10"/>
      <c r="M601" s="21"/>
      <c r="N601" s="79"/>
    </row>
    <row r="602" spans="1:14">
      <c r="A602" s="7" t="s">
        <v>25</v>
      </c>
      <c r="B602" s="8">
        <f>_xlfn.XLOOKUP(A602,Preisliste!A:A,Preisliste!B:B,"nicht gefunden")</f>
        <v>525</v>
      </c>
      <c r="C602" s="7">
        <v>25</v>
      </c>
      <c r="D602" s="7">
        <f>D600</f>
        <v>24</v>
      </c>
      <c r="E602" s="9">
        <f>D602*C602</f>
        <v>600</v>
      </c>
      <c r="F602" s="10">
        <f>(E602/1000)*B602</f>
        <v>315</v>
      </c>
      <c r="G602" s="7"/>
      <c r="H602" s="7"/>
      <c r="I602" s="9"/>
      <c r="J602" s="7"/>
      <c r="K602" s="9"/>
      <c r="L602" s="7"/>
      <c r="M602" s="21"/>
      <c r="N602" s="79"/>
    </row>
    <row r="603" spans="1:14">
      <c r="A603" s="7" t="s">
        <v>163</v>
      </c>
      <c r="B603" s="8">
        <f>_xlfn.XLOOKUP(A603,Preisliste!A:A,Preisliste!B:B,"nicht gefunden")</f>
        <v>2930</v>
      </c>
      <c r="C603" s="7">
        <v>5</v>
      </c>
      <c r="D603" s="7">
        <v>24</v>
      </c>
      <c r="E603" s="9">
        <f>D603*C603</f>
        <v>120</v>
      </c>
      <c r="F603" s="10">
        <f>(E603/1000)*B603</f>
        <v>351.59999999999997</v>
      </c>
      <c r="G603" s="7"/>
      <c r="H603" s="7"/>
      <c r="I603" s="9"/>
      <c r="J603" s="7"/>
      <c r="K603" s="9"/>
      <c r="L603" s="7"/>
      <c r="M603" s="21"/>
      <c r="N603" s="79"/>
    </row>
    <row r="604" spans="1:14">
      <c r="A604" s="12" t="s">
        <v>5</v>
      </c>
      <c r="B604" s="12" t="s">
        <v>6</v>
      </c>
      <c r="C604" s="12" t="s">
        <v>7</v>
      </c>
      <c r="D604" s="12" t="s">
        <v>8</v>
      </c>
      <c r="E604" s="12" t="s">
        <v>9</v>
      </c>
      <c r="F604" s="12" t="s">
        <v>10</v>
      </c>
      <c r="G604" s="12" t="s">
        <v>11</v>
      </c>
      <c r="H604" s="12" t="s">
        <v>6</v>
      </c>
      <c r="I604" s="12" t="s">
        <v>12</v>
      </c>
      <c r="J604" s="12" t="s">
        <v>8</v>
      </c>
      <c r="K604" s="12" t="s">
        <v>13</v>
      </c>
      <c r="L604" s="12" t="s">
        <v>14</v>
      </c>
      <c r="M604" s="16" t="s">
        <v>15</v>
      </c>
      <c r="N604" s="79"/>
    </row>
    <row r="605" spans="1:14">
      <c r="A605" s="3" t="s">
        <v>225</v>
      </c>
      <c r="B605" s="4">
        <f>_xlfn.XLOOKUP(A605,Preisliste!A:A,Preisliste!B:B,"nicht gefunden")</f>
        <v>740</v>
      </c>
      <c r="C605" s="3">
        <v>150</v>
      </c>
      <c r="D605" s="3">
        <v>24</v>
      </c>
      <c r="E605" s="5">
        <f>D605*C605</f>
        <v>3600</v>
      </c>
      <c r="F605" s="6">
        <f>(E605/1000)*B605</f>
        <v>2664</v>
      </c>
      <c r="G605" s="3" t="s">
        <v>226</v>
      </c>
      <c r="H605" s="4">
        <f>_xlfn.XLOOKUP(G605,Preisliste!A:A,Preisliste!B:B,"nicht gefunden")</f>
        <v>1810</v>
      </c>
      <c r="I605" s="5">
        <v>150</v>
      </c>
      <c r="J605" s="3">
        <f>D605</f>
        <v>24</v>
      </c>
      <c r="K605" s="5">
        <f>I605*J605</f>
        <v>3600</v>
      </c>
      <c r="L605" s="6">
        <f>(K605/1000)*H605</f>
        <v>6516</v>
      </c>
      <c r="M605" s="17">
        <f>L605-F605-F606-F607-F608</f>
        <v>3185.4</v>
      </c>
      <c r="N605" s="79"/>
    </row>
    <row r="606" spans="1:14">
      <c r="A606" s="3" t="s">
        <v>20</v>
      </c>
      <c r="B606" s="4">
        <f>_xlfn.XLOOKUP(A606,Preisliste!A:A,Preisliste!B:B,"nicht gefunden")</f>
        <v>0</v>
      </c>
      <c r="C606" s="3">
        <v>100</v>
      </c>
      <c r="D606" s="3">
        <f>D605</f>
        <v>24</v>
      </c>
      <c r="E606" s="5">
        <f>D606*C606</f>
        <v>2400</v>
      </c>
      <c r="F606" s="6">
        <f>(E606/1000)*B606</f>
        <v>0</v>
      </c>
      <c r="G606" s="3"/>
      <c r="H606" s="4"/>
      <c r="I606" s="5"/>
      <c r="J606" s="3"/>
      <c r="K606" s="5"/>
      <c r="L606" s="6"/>
      <c r="M606" s="18"/>
      <c r="N606" s="79"/>
    </row>
    <row r="607" spans="1:14">
      <c r="A607" s="3" t="s">
        <v>25</v>
      </c>
      <c r="B607" s="4">
        <f>_xlfn.XLOOKUP(A607,Preisliste!A:A,Preisliste!B:B,"nicht gefunden")</f>
        <v>525</v>
      </c>
      <c r="C607" s="3">
        <v>25</v>
      </c>
      <c r="D607" s="3">
        <f>D605</f>
        <v>24</v>
      </c>
      <c r="E607" s="5">
        <f>D607*C607</f>
        <v>600</v>
      </c>
      <c r="F607" s="6">
        <f>(E607/1000)*B607</f>
        <v>315</v>
      </c>
      <c r="G607" s="3"/>
      <c r="H607" s="3"/>
      <c r="I607" s="5"/>
      <c r="J607" s="3"/>
      <c r="K607" s="5"/>
      <c r="L607" s="3"/>
      <c r="M607" s="18"/>
      <c r="N607" s="79"/>
    </row>
    <row r="608" spans="1:14">
      <c r="A608" s="3" t="s">
        <v>163</v>
      </c>
      <c r="B608" s="4">
        <f>_xlfn.XLOOKUP(A608,Preisliste!A:A,Preisliste!B:B,"nicht gefunden")</f>
        <v>2930</v>
      </c>
      <c r="C608" s="3">
        <v>5</v>
      </c>
      <c r="D608" s="3">
        <v>24</v>
      </c>
      <c r="E608" s="5">
        <f>D608*C608</f>
        <v>120</v>
      </c>
      <c r="F608" s="6">
        <f>(E608/1000)*B608</f>
        <v>351.59999999999997</v>
      </c>
      <c r="G608" s="3"/>
      <c r="H608" s="3"/>
      <c r="I608" s="5"/>
      <c r="J608" s="3"/>
      <c r="K608" s="5"/>
      <c r="L608" s="3"/>
      <c r="M608" s="18"/>
      <c r="N608" s="79"/>
    </row>
    <row r="609" spans="1:14">
      <c r="A609" s="13" t="s">
        <v>5</v>
      </c>
      <c r="B609" s="13" t="s">
        <v>6</v>
      </c>
      <c r="C609" s="13" t="s">
        <v>7</v>
      </c>
      <c r="D609" s="13" t="s">
        <v>8</v>
      </c>
      <c r="E609" s="13" t="s">
        <v>9</v>
      </c>
      <c r="F609" s="13" t="s">
        <v>10</v>
      </c>
      <c r="G609" s="13" t="s">
        <v>11</v>
      </c>
      <c r="H609" s="13" t="s">
        <v>6</v>
      </c>
      <c r="I609" s="13" t="s">
        <v>12</v>
      </c>
      <c r="J609" s="13" t="s">
        <v>8</v>
      </c>
      <c r="K609" s="13" t="s">
        <v>13</v>
      </c>
      <c r="L609" s="13" t="s">
        <v>14</v>
      </c>
      <c r="M609" s="19" t="s">
        <v>15</v>
      </c>
      <c r="N609" s="79"/>
    </row>
    <row r="610" spans="1:14">
      <c r="A610" s="7" t="s">
        <v>141</v>
      </c>
      <c r="B610" s="8">
        <f>_xlfn.XLOOKUP(A610,Preisliste!A:A,Preisliste!B:B,"nicht gefunden")</f>
        <v>140</v>
      </c>
      <c r="C610" s="7">
        <v>1700</v>
      </c>
      <c r="D610" s="7">
        <v>24</v>
      </c>
      <c r="E610" s="9">
        <f>D610*C610</f>
        <v>40800</v>
      </c>
      <c r="F610" s="10">
        <f>(E610/1000)*B610</f>
        <v>5712</v>
      </c>
      <c r="G610" s="7" t="s">
        <v>227</v>
      </c>
      <c r="H610" s="8">
        <f>_xlfn.XLOOKUP(G610,Preisliste!A:A,Preisliste!B:B,"nicht gefunden")</f>
        <v>1150</v>
      </c>
      <c r="I610" s="9">
        <v>350</v>
      </c>
      <c r="J610" s="7">
        <f>D610</f>
        <v>24</v>
      </c>
      <c r="K610" s="9">
        <f>I610*J610</f>
        <v>8400</v>
      </c>
      <c r="L610" s="10">
        <f>(K610/1000)*H610</f>
        <v>9660</v>
      </c>
      <c r="M610" s="20">
        <f>L610-F610-F611-F612-F613</f>
        <v>3281.4</v>
      </c>
      <c r="N610" s="79"/>
    </row>
    <row r="611" spans="1:14">
      <c r="A611" s="7" t="s">
        <v>20</v>
      </c>
      <c r="B611" s="8">
        <f>_xlfn.XLOOKUP(A611,Preisliste!A:A,Preisliste!B:B,"nicht gefunden")</f>
        <v>0</v>
      </c>
      <c r="C611" s="7">
        <v>100</v>
      </c>
      <c r="D611" s="7">
        <f>D610</f>
        <v>24</v>
      </c>
      <c r="E611" s="9">
        <f>D611*C611</f>
        <v>2400</v>
      </c>
      <c r="F611" s="10">
        <f>(E611/1000)*B611</f>
        <v>0</v>
      </c>
      <c r="G611" s="7"/>
      <c r="H611" s="8"/>
      <c r="I611" s="9"/>
      <c r="J611" s="7"/>
      <c r="K611" s="9"/>
      <c r="L611" s="10"/>
      <c r="M611" s="21"/>
      <c r="N611" s="79"/>
    </row>
    <row r="612" spans="1:14">
      <c r="A612" s="7" t="s">
        <v>25</v>
      </c>
      <c r="B612" s="8">
        <f>_xlfn.XLOOKUP(A612,Preisliste!A:A,Preisliste!B:B,"nicht gefunden")</f>
        <v>525</v>
      </c>
      <c r="C612" s="7">
        <v>25</v>
      </c>
      <c r="D612" s="7">
        <f>D610</f>
        <v>24</v>
      </c>
      <c r="E612" s="9">
        <f>D612*C612</f>
        <v>600</v>
      </c>
      <c r="F612" s="10">
        <f>(E612/1000)*B612</f>
        <v>315</v>
      </c>
      <c r="G612" s="7"/>
      <c r="H612" s="7"/>
      <c r="I612" s="9"/>
      <c r="J612" s="7"/>
      <c r="K612" s="9"/>
      <c r="L612" s="7"/>
      <c r="M612" s="21"/>
      <c r="N612" s="79"/>
    </row>
    <row r="613" spans="1:14">
      <c r="A613" s="7" t="s">
        <v>163</v>
      </c>
      <c r="B613" s="8">
        <f>_xlfn.XLOOKUP(A613,Preisliste!A:A,Preisliste!B:B,"nicht gefunden")</f>
        <v>2930</v>
      </c>
      <c r="C613" s="7">
        <v>5</v>
      </c>
      <c r="D613" s="7">
        <v>24</v>
      </c>
      <c r="E613" s="9">
        <f>D613*C613</f>
        <v>120</v>
      </c>
      <c r="F613" s="10">
        <f>(E613/1000)*B613</f>
        <v>351.59999999999997</v>
      </c>
      <c r="G613" s="7"/>
      <c r="H613" s="7"/>
      <c r="I613" s="9"/>
      <c r="J613" s="7"/>
      <c r="K613" s="9"/>
      <c r="L613" s="7"/>
      <c r="M613" s="21"/>
      <c r="N613" s="79"/>
    </row>
    <row r="614" spans="1:14">
      <c r="A614" s="12" t="s">
        <v>5</v>
      </c>
      <c r="B614" s="12" t="s">
        <v>6</v>
      </c>
      <c r="C614" s="12" t="s">
        <v>7</v>
      </c>
      <c r="D614" s="12" t="s">
        <v>8</v>
      </c>
      <c r="E614" s="12" t="s">
        <v>9</v>
      </c>
      <c r="F614" s="12" t="s">
        <v>10</v>
      </c>
      <c r="G614" s="12" t="s">
        <v>11</v>
      </c>
      <c r="H614" s="12" t="s">
        <v>6</v>
      </c>
      <c r="I614" s="12" t="s">
        <v>12</v>
      </c>
      <c r="J614" s="12" t="s">
        <v>8</v>
      </c>
      <c r="K614" s="12" t="s">
        <v>13</v>
      </c>
      <c r="L614" s="12" t="s">
        <v>14</v>
      </c>
      <c r="M614" s="16" t="s">
        <v>15</v>
      </c>
      <c r="N614" s="79"/>
    </row>
    <row r="615" spans="1:14">
      <c r="A615" s="3" t="s">
        <v>62</v>
      </c>
      <c r="B615" s="4">
        <f>_xlfn.XLOOKUP(A615,Preisliste!A:A,Preisliste!B:B,"nicht gefunden")</f>
        <v>550</v>
      </c>
      <c r="C615" s="3">
        <v>200</v>
      </c>
      <c r="D615" s="3">
        <v>24</v>
      </c>
      <c r="E615" s="5">
        <f>D615*C615</f>
        <v>4800</v>
      </c>
      <c r="F615" s="6">
        <f>(E615/1000)*B615</f>
        <v>2640</v>
      </c>
      <c r="G615" s="3" t="s">
        <v>228</v>
      </c>
      <c r="H615" s="4">
        <f>_xlfn.XLOOKUP(G615,Preisliste!A:A,Preisliste!B:B,"nicht gefunden")</f>
        <v>1150</v>
      </c>
      <c r="I615" s="5">
        <v>250</v>
      </c>
      <c r="J615" s="3">
        <f>D615</f>
        <v>24</v>
      </c>
      <c r="K615" s="5">
        <f>I615*J615</f>
        <v>6000</v>
      </c>
      <c r="L615" s="6">
        <f>(K615/1000)*H615</f>
        <v>6900</v>
      </c>
      <c r="M615" s="17">
        <f>L615-F615-F616-F617</f>
        <v>3593.4</v>
      </c>
      <c r="N615" s="79"/>
    </row>
    <row r="616" spans="1:14">
      <c r="A616" s="3" t="s">
        <v>25</v>
      </c>
      <c r="B616" s="4">
        <f>_xlfn.XLOOKUP(A616,Preisliste!A:A,Preisliste!B:B,"nicht gefunden")</f>
        <v>525</v>
      </c>
      <c r="C616" s="3">
        <v>25</v>
      </c>
      <c r="D616" s="3">
        <f>D615</f>
        <v>24</v>
      </c>
      <c r="E616" s="5">
        <f>D616*C616</f>
        <v>600</v>
      </c>
      <c r="F616" s="6">
        <f>(E616/1000)*B616</f>
        <v>315</v>
      </c>
      <c r="G616" s="3"/>
      <c r="H616" s="4"/>
      <c r="I616" s="5"/>
      <c r="J616" s="3"/>
      <c r="K616" s="5"/>
      <c r="L616" s="6"/>
      <c r="M616" s="18"/>
      <c r="N616" s="79"/>
    </row>
    <row r="617" spans="1:14">
      <c r="A617" s="3" t="s">
        <v>163</v>
      </c>
      <c r="B617" s="4">
        <f>_xlfn.XLOOKUP(A617,Preisliste!A:A,Preisliste!B:B,"nicht gefunden")</f>
        <v>2930</v>
      </c>
      <c r="C617" s="3">
        <v>5</v>
      </c>
      <c r="D617" s="3">
        <f>D615</f>
        <v>24</v>
      </c>
      <c r="E617" s="5">
        <f>D617*C617</f>
        <v>120</v>
      </c>
      <c r="F617" s="6">
        <f>(E617/1000)*B617</f>
        <v>351.59999999999997</v>
      </c>
      <c r="G617" s="3"/>
      <c r="H617" s="3"/>
      <c r="I617" s="5"/>
      <c r="J617" s="3"/>
      <c r="K617" s="5"/>
      <c r="L617" s="3"/>
      <c r="M617" s="18"/>
      <c r="N617" s="79"/>
    </row>
    <row r="618" spans="1:14">
      <c r="A618" s="13" t="s">
        <v>5</v>
      </c>
      <c r="B618" s="13" t="s">
        <v>6</v>
      </c>
      <c r="C618" s="13" t="s">
        <v>7</v>
      </c>
      <c r="D618" s="13" t="s">
        <v>8</v>
      </c>
      <c r="E618" s="13" t="s">
        <v>9</v>
      </c>
      <c r="F618" s="13" t="s">
        <v>10</v>
      </c>
      <c r="G618" s="13" t="s">
        <v>11</v>
      </c>
      <c r="H618" s="13" t="s">
        <v>6</v>
      </c>
      <c r="I618" s="13" t="s">
        <v>12</v>
      </c>
      <c r="J618" s="13" t="s">
        <v>8</v>
      </c>
      <c r="K618" s="13" t="s">
        <v>13</v>
      </c>
      <c r="L618" s="13" t="s">
        <v>14</v>
      </c>
      <c r="M618" s="19" t="s">
        <v>15</v>
      </c>
      <c r="N618" s="79"/>
    </row>
    <row r="619" spans="1:14">
      <c r="A619" s="7" t="s">
        <v>23</v>
      </c>
      <c r="B619" s="8">
        <f>_xlfn.XLOOKUP(A619,Preisliste!A:A,Preisliste!B:B,"nicht gefunden")</f>
        <v>720</v>
      </c>
      <c r="C619" s="7">
        <v>200</v>
      </c>
      <c r="D619" s="7">
        <v>24</v>
      </c>
      <c r="E619" s="9">
        <f>D619*C619</f>
        <v>4800</v>
      </c>
      <c r="F619" s="10">
        <f>(E619/1000)*B619</f>
        <v>3456</v>
      </c>
      <c r="G619" s="7" t="s">
        <v>229</v>
      </c>
      <c r="H619" s="8">
        <f>_xlfn.XLOOKUP(G619,Preisliste!A:A,Preisliste!B:B,"nicht gefunden")</f>
        <v>1800</v>
      </c>
      <c r="I619" s="9">
        <v>180</v>
      </c>
      <c r="J619" s="7">
        <f>D619</f>
        <v>24</v>
      </c>
      <c r="K619" s="9">
        <f>I619*J619</f>
        <v>4320</v>
      </c>
      <c r="L619" s="10">
        <f>(K619/1000)*H619</f>
        <v>7776.0000000000009</v>
      </c>
      <c r="M619" s="20">
        <f>L619-F619-F620-F621</f>
        <v>3653.400000000001</v>
      </c>
      <c r="N619" s="79"/>
    </row>
    <row r="620" spans="1:14">
      <c r="A620" s="7" t="s">
        <v>25</v>
      </c>
      <c r="B620" s="8">
        <f>_xlfn.XLOOKUP(A620,Preisliste!A:A,Preisliste!B:B,"nicht gefunden")</f>
        <v>525</v>
      </c>
      <c r="C620" s="7">
        <v>25</v>
      </c>
      <c r="D620" s="7">
        <f>D619</f>
        <v>24</v>
      </c>
      <c r="E620" s="9">
        <f>D620*C620</f>
        <v>600</v>
      </c>
      <c r="F620" s="10">
        <f>(E620/1000)*B620</f>
        <v>315</v>
      </c>
      <c r="G620" s="7"/>
      <c r="H620" s="8"/>
      <c r="I620" s="9"/>
      <c r="J620" s="7"/>
      <c r="K620" s="9"/>
      <c r="L620" s="10"/>
      <c r="M620" s="21"/>
      <c r="N620" s="79"/>
    </row>
    <row r="621" spans="1:14">
      <c r="A621" s="7" t="s">
        <v>163</v>
      </c>
      <c r="B621" s="8">
        <f>_xlfn.XLOOKUP(A621,Preisliste!A:A,Preisliste!B:B,"nicht gefunden")</f>
        <v>2930</v>
      </c>
      <c r="C621" s="7">
        <v>5</v>
      </c>
      <c r="D621" s="7">
        <f>D619</f>
        <v>24</v>
      </c>
      <c r="E621" s="9">
        <f>D621*C621</f>
        <v>120</v>
      </c>
      <c r="F621" s="10">
        <f>(E621/1000)*B621</f>
        <v>351.59999999999997</v>
      </c>
      <c r="G621" s="7"/>
      <c r="H621" s="7"/>
      <c r="I621" s="9"/>
      <c r="J621" s="7"/>
      <c r="K621" s="9"/>
      <c r="L621" s="7"/>
      <c r="M621" s="21"/>
      <c r="N621" s="79"/>
    </row>
    <row r="622" spans="1:14">
      <c r="A622" s="12" t="s">
        <v>5</v>
      </c>
      <c r="B622" s="12" t="s">
        <v>6</v>
      </c>
      <c r="C622" s="12" t="s">
        <v>7</v>
      </c>
      <c r="D622" s="12" t="s">
        <v>8</v>
      </c>
      <c r="E622" s="12" t="s">
        <v>9</v>
      </c>
      <c r="F622" s="12" t="s">
        <v>10</v>
      </c>
      <c r="G622" s="12" t="s">
        <v>11</v>
      </c>
      <c r="H622" s="12" t="s">
        <v>6</v>
      </c>
      <c r="I622" s="12" t="s">
        <v>12</v>
      </c>
      <c r="J622" s="12" t="s">
        <v>8</v>
      </c>
      <c r="K622" s="12" t="s">
        <v>13</v>
      </c>
      <c r="L622" s="12" t="s">
        <v>14</v>
      </c>
      <c r="M622" s="16" t="s">
        <v>15</v>
      </c>
      <c r="N622" s="79"/>
    </row>
    <row r="623" spans="1:14">
      <c r="A623" s="3" t="s">
        <v>230</v>
      </c>
      <c r="B623" s="4">
        <f>_xlfn.XLOOKUP(A623,Preisliste!A:A,Preisliste!B:B,"nicht gefunden")</f>
        <v>1020</v>
      </c>
      <c r="C623" s="3">
        <v>200</v>
      </c>
      <c r="D623" s="3">
        <v>24</v>
      </c>
      <c r="E623" s="5">
        <f>D623*C623</f>
        <v>4800</v>
      </c>
      <c r="F623" s="6">
        <f>(E623/1000)*B623</f>
        <v>4896</v>
      </c>
      <c r="G623" s="3" t="s">
        <v>231</v>
      </c>
      <c r="H623" s="4">
        <f>_xlfn.XLOOKUP(G623,Preisliste!A:A,Preisliste!B:B,"nicht gefunden")</f>
        <v>1520</v>
      </c>
      <c r="I623" s="5">
        <v>220</v>
      </c>
      <c r="J623" s="3">
        <f>D623</f>
        <v>24</v>
      </c>
      <c r="K623" s="5">
        <f>I623*J623</f>
        <v>5280</v>
      </c>
      <c r="L623" s="6">
        <f>(K623/1000)*H623</f>
        <v>8025.6</v>
      </c>
      <c r="M623" s="17">
        <f>L623-F623-F624-F625</f>
        <v>2463.0000000000005</v>
      </c>
      <c r="N623" s="79"/>
    </row>
    <row r="624" spans="1:14">
      <c r="A624" s="3" t="s">
        <v>25</v>
      </c>
      <c r="B624" s="4">
        <f>_xlfn.XLOOKUP(A624,Preisliste!A:A,Preisliste!B:B,"nicht gefunden")</f>
        <v>525</v>
      </c>
      <c r="C624" s="3">
        <v>25</v>
      </c>
      <c r="D624" s="3">
        <f>D623</f>
        <v>24</v>
      </c>
      <c r="E624" s="5">
        <f>D624*C624</f>
        <v>600</v>
      </c>
      <c r="F624" s="6">
        <f>(E624/1000)*B624</f>
        <v>315</v>
      </c>
      <c r="G624" s="3"/>
      <c r="H624" s="4"/>
      <c r="I624" s="5"/>
      <c r="J624" s="3"/>
      <c r="K624" s="5"/>
      <c r="L624" s="6"/>
      <c r="M624" s="18"/>
      <c r="N624" s="79"/>
    </row>
    <row r="625" spans="1:14">
      <c r="A625" s="3" t="s">
        <v>163</v>
      </c>
      <c r="B625" s="4">
        <f>_xlfn.XLOOKUP(A625,Preisliste!A:A,Preisliste!B:B,"nicht gefunden")</f>
        <v>2930</v>
      </c>
      <c r="C625" s="3">
        <v>5</v>
      </c>
      <c r="D625" s="3">
        <f>D623</f>
        <v>24</v>
      </c>
      <c r="E625" s="5">
        <f>D625*C625</f>
        <v>120</v>
      </c>
      <c r="F625" s="6">
        <f>(E625/1000)*B625</f>
        <v>351.59999999999997</v>
      </c>
      <c r="G625" s="3"/>
      <c r="H625" s="3"/>
      <c r="I625" s="5"/>
      <c r="J625" s="3"/>
      <c r="K625" s="5"/>
      <c r="L625" s="3"/>
      <c r="M625" s="18"/>
      <c r="N625" s="91"/>
    </row>
    <row r="626" spans="1:14" ht="15.75" customHeight="1"/>
    <row r="627" spans="1:14">
      <c r="A627" s="71" t="s">
        <v>232</v>
      </c>
      <c r="B627" s="72"/>
      <c r="C627" s="72"/>
      <c r="D627" s="72"/>
      <c r="E627" s="72"/>
      <c r="F627" s="72"/>
      <c r="G627" s="72"/>
      <c r="H627" s="72"/>
      <c r="I627" s="72"/>
      <c r="J627" s="72"/>
      <c r="K627" s="73"/>
      <c r="L627" s="11" t="s">
        <v>1</v>
      </c>
      <c r="M627" s="74">
        <v>135000</v>
      </c>
      <c r="N627" s="75"/>
    </row>
    <row r="628" spans="1:14">
      <c r="A628" s="76" t="s">
        <v>2</v>
      </c>
      <c r="B628" s="76"/>
      <c r="C628" s="76"/>
      <c r="D628" s="76"/>
      <c r="E628" s="76"/>
      <c r="F628" s="76"/>
      <c r="G628" s="76" t="s">
        <v>3</v>
      </c>
      <c r="H628" s="76"/>
      <c r="I628" s="76"/>
      <c r="J628" s="76"/>
      <c r="K628" s="76"/>
      <c r="L628" s="76"/>
      <c r="M628" s="71" t="s">
        <v>4</v>
      </c>
      <c r="N628" s="77"/>
    </row>
    <row r="629" spans="1:14">
      <c r="A629" s="12" t="s">
        <v>5</v>
      </c>
      <c r="B629" s="12" t="s">
        <v>6</v>
      </c>
      <c r="C629" s="12" t="s">
        <v>7</v>
      </c>
      <c r="D629" s="12" t="s">
        <v>8</v>
      </c>
      <c r="E629" s="15" t="s">
        <v>9</v>
      </c>
      <c r="F629" s="12" t="s">
        <v>10</v>
      </c>
      <c r="G629" s="12" t="s">
        <v>11</v>
      </c>
      <c r="H629" s="12" t="s">
        <v>6</v>
      </c>
      <c r="I629" s="15" t="s">
        <v>12</v>
      </c>
      <c r="J629" s="12" t="s">
        <v>8</v>
      </c>
      <c r="K629" s="15" t="s">
        <v>13</v>
      </c>
      <c r="L629" s="12" t="s">
        <v>14</v>
      </c>
      <c r="M629" s="16" t="s">
        <v>15</v>
      </c>
      <c r="N629" s="78">
        <f>M630+M633+M636+M639</f>
        <v>84258</v>
      </c>
    </row>
    <row r="630" spans="1:14">
      <c r="A630" s="3" t="s">
        <v>233</v>
      </c>
      <c r="B630" s="4">
        <v>50</v>
      </c>
      <c r="C630" s="3">
        <v>1</v>
      </c>
      <c r="D630" s="3">
        <v>24</v>
      </c>
      <c r="E630" s="5">
        <f>D630*C630</f>
        <v>24</v>
      </c>
      <c r="F630" s="6">
        <f>(E630/1000)*B630</f>
        <v>1.2</v>
      </c>
      <c r="G630" s="3" t="s">
        <v>234</v>
      </c>
      <c r="H630" s="4">
        <f>_xlfn.XLOOKUP(G630,Preisliste!A:A,Preisliste!B:B,"nicht gefunden")</f>
        <v>1500</v>
      </c>
      <c r="I630" s="5">
        <v>100</v>
      </c>
      <c r="J630" s="3">
        <f>D630</f>
        <v>24</v>
      </c>
      <c r="K630" s="5">
        <f>I630*J630</f>
        <v>2400</v>
      </c>
      <c r="L630" s="6">
        <f>(K630/1000)*H630</f>
        <v>3600</v>
      </c>
      <c r="M630" s="17">
        <f>L630-F630+L631</f>
        <v>4534.8</v>
      </c>
      <c r="N630" s="94"/>
    </row>
    <row r="631" spans="1:14">
      <c r="A631" s="3"/>
      <c r="B631" s="4"/>
      <c r="C631" s="3"/>
      <c r="D631" s="3"/>
      <c r="E631" s="5"/>
      <c r="F631" s="6"/>
      <c r="G631" s="3" t="s">
        <v>235</v>
      </c>
      <c r="H631" s="4">
        <f>_xlfn.XLOOKUP(G631,Preisliste!A:A,Preisliste!B:B,"nicht gefunden")</f>
        <v>780</v>
      </c>
      <c r="I631" s="5">
        <v>50</v>
      </c>
      <c r="J631" s="3">
        <f>D630</f>
        <v>24</v>
      </c>
      <c r="K631" s="5">
        <f>I631*J631</f>
        <v>1200</v>
      </c>
      <c r="L631" s="6">
        <f>(K631/1000)*H631</f>
        <v>936</v>
      </c>
      <c r="M631" s="18"/>
      <c r="N631" s="94"/>
    </row>
    <row r="632" spans="1:14">
      <c r="A632" s="13" t="s">
        <v>5</v>
      </c>
      <c r="B632" s="13" t="s">
        <v>6</v>
      </c>
      <c r="C632" s="13" t="s">
        <v>7</v>
      </c>
      <c r="D632" s="13" t="s">
        <v>8</v>
      </c>
      <c r="E632" s="14" t="s">
        <v>9</v>
      </c>
      <c r="F632" s="13" t="s">
        <v>10</v>
      </c>
      <c r="G632" s="13" t="s">
        <v>11</v>
      </c>
      <c r="H632" s="13" t="s">
        <v>6</v>
      </c>
      <c r="I632" s="14" t="s">
        <v>12</v>
      </c>
      <c r="J632" s="13" t="s">
        <v>8</v>
      </c>
      <c r="K632" s="14" t="s">
        <v>13</v>
      </c>
      <c r="L632" s="13" t="s">
        <v>14</v>
      </c>
      <c r="M632" s="19" t="s">
        <v>15</v>
      </c>
      <c r="N632" s="94"/>
    </row>
    <row r="633" spans="1:14">
      <c r="A633" s="7" t="s">
        <v>236</v>
      </c>
      <c r="B633" s="8">
        <v>1500</v>
      </c>
      <c r="C633" s="7">
        <v>1</v>
      </c>
      <c r="D633" s="7">
        <v>24</v>
      </c>
      <c r="E633" s="9">
        <f>D633*C633</f>
        <v>24</v>
      </c>
      <c r="F633" s="10">
        <f>(E633/1000)*B633</f>
        <v>36</v>
      </c>
      <c r="G633" s="7" t="s">
        <v>69</v>
      </c>
      <c r="H633" s="8">
        <f>_xlfn.XLOOKUP(G633,Preisliste!A:A,Preisliste!B:B,"nicht gefunden")</f>
        <v>2810</v>
      </c>
      <c r="I633" s="9">
        <v>500</v>
      </c>
      <c r="J633" s="7">
        <f>D633</f>
        <v>24</v>
      </c>
      <c r="K633" s="9">
        <f>I633*J633</f>
        <v>12000</v>
      </c>
      <c r="L633" s="10">
        <f>(K633/1000)*H633</f>
        <v>33720</v>
      </c>
      <c r="M633" s="20">
        <f>L633-F633+L634</f>
        <v>35181.599999999999</v>
      </c>
      <c r="N633" s="94"/>
    </row>
    <row r="634" spans="1:14">
      <c r="A634" s="7"/>
      <c r="B634" s="8"/>
      <c r="C634" s="7"/>
      <c r="D634" s="7"/>
      <c r="E634" s="9"/>
      <c r="F634" s="10"/>
      <c r="G634" s="7" t="s">
        <v>235</v>
      </c>
      <c r="H634" s="8">
        <f>_xlfn.XLOOKUP(G634,Preisliste!A:A,Preisliste!B:B,"nicht gefunden")</f>
        <v>780</v>
      </c>
      <c r="I634" s="9">
        <v>80</v>
      </c>
      <c r="J634" s="7">
        <f>D633</f>
        <v>24</v>
      </c>
      <c r="K634" s="9">
        <f>I634*J634</f>
        <v>1920</v>
      </c>
      <c r="L634" s="10">
        <f>(K634/1000)*H634</f>
        <v>1497.6</v>
      </c>
      <c r="M634" s="21"/>
      <c r="N634" s="94"/>
    </row>
    <row r="635" spans="1:14">
      <c r="A635" s="12" t="s">
        <v>5</v>
      </c>
      <c r="B635" s="12" t="s">
        <v>6</v>
      </c>
      <c r="C635" s="12" t="s">
        <v>7</v>
      </c>
      <c r="D635" s="12" t="s">
        <v>8</v>
      </c>
      <c r="E635" s="15" t="s">
        <v>9</v>
      </c>
      <c r="F635" s="12" t="s">
        <v>10</v>
      </c>
      <c r="G635" s="12" t="s">
        <v>11</v>
      </c>
      <c r="H635" s="12" t="s">
        <v>6</v>
      </c>
      <c r="I635" s="15" t="s">
        <v>12</v>
      </c>
      <c r="J635" s="12" t="s">
        <v>8</v>
      </c>
      <c r="K635" s="15" t="s">
        <v>13</v>
      </c>
      <c r="L635" s="12" t="s">
        <v>14</v>
      </c>
      <c r="M635" s="16" t="s">
        <v>15</v>
      </c>
      <c r="N635" s="94"/>
    </row>
    <row r="636" spans="1:14">
      <c r="A636" s="3" t="s">
        <v>237</v>
      </c>
      <c r="B636" s="4">
        <v>600</v>
      </c>
      <c r="C636" s="3">
        <v>1</v>
      </c>
      <c r="D636" s="3">
        <v>24</v>
      </c>
      <c r="E636" s="5">
        <f>D636*C636</f>
        <v>24</v>
      </c>
      <c r="F636" s="6">
        <f>(E636/1000)*B636</f>
        <v>14.4</v>
      </c>
      <c r="G636" s="3" t="s">
        <v>238</v>
      </c>
      <c r="H636" s="4">
        <f>_xlfn.XLOOKUP(G636,Preisliste!A:A,Preisliste!B:B,"nicht gefunden")</f>
        <v>1900</v>
      </c>
      <c r="I636" s="5">
        <v>350</v>
      </c>
      <c r="J636" s="3">
        <f>D636</f>
        <v>24</v>
      </c>
      <c r="K636" s="5">
        <f>I636*J636</f>
        <v>8400</v>
      </c>
      <c r="L636" s="6">
        <f>(K636/1000)*H636</f>
        <v>15960</v>
      </c>
      <c r="M636" s="17">
        <f>L636-F636+L637</f>
        <v>16881.599999999999</v>
      </c>
      <c r="N636" s="94"/>
    </row>
    <row r="637" spans="1:14">
      <c r="A637" s="3"/>
      <c r="B637" s="4"/>
      <c r="C637" s="3"/>
      <c r="D637" s="3"/>
      <c r="E637" s="5"/>
      <c r="F637" s="6"/>
      <c r="G637" s="3" t="s">
        <v>235</v>
      </c>
      <c r="H637" s="4">
        <f>_xlfn.XLOOKUP(G637,Preisliste!A:A,Preisliste!B:B,"nicht gefunden")</f>
        <v>780</v>
      </c>
      <c r="I637" s="5">
        <v>50</v>
      </c>
      <c r="J637" s="3">
        <f>D636</f>
        <v>24</v>
      </c>
      <c r="K637" s="5">
        <f>I637*J637</f>
        <v>1200</v>
      </c>
      <c r="L637" s="6">
        <f>(K637/1000)*H637</f>
        <v>936</v>
      </c>
      <c r="M637" s="18"/>
      <c r="N637" s="94"/>
    </row>
    <row r="638" spans="1:14">
      <c r="A638" s="13" t="s">
        <v>5</v>
      </c>
      <c r="B638" s="13" t="s">
        <v>6</v>
      </c>
      <c r="C638" s="13" t="s">
        <v>7</v>
      </c>
      <c r="D638" s="13" t="s">
        <v>8</v>
      </c>
      <c r="E638" s="14" t="s">
        <v>9</v>
      </c>
      <c r="F638" s="13" t="s">
        <v>10</v>
      </c>
      <c r="G638" s="13" t="s">
        <v>11</v>
      </c>
      <c r="H638" s="13" t="s">
        <v>6</v>
      </c>
      <c r="I638" s="14" t="s">
        <v>12</v>
      </c>
      <c r="J638" s="13" t="s">
        <v>8</v>
      </c>
      <c r="K638" s="14" t="s">
        <v>13</v>
      </c>
      <c r="L638" s="13" t="s">
        <v>14</v>
      </c>
      <c r="M638" s="19" t="s">
        <v>15</v>
      </c>
      <c r="N638" s="94"/>
    </row>
    <row r="639" spans="1:14">
      <c r="A639" s="7" t="s">
        <v>239</v>
      </c>
      <c r="B639" s="8">
        <v>500</v>
      </c>
      <c r="C639" s="7">
        <v>1</v>
      </c>
      <c r="D639" s="7">
        <v>24</v>
      </c>
      <c r="E639" s="9">
        <f>D639*C639</f>
        <v>24</v>
      </c>
      <c r="F639" s="10">
        <f>(E639/1000)*B639</f>
        <v>12</v>
      </c>
      <c r="G639" s="7" t="s">
        <v>240</v>
      </c>
      <c r="H639" s="8">
        <f>_xlfn.XLOOKUP(G639,Preisliste!A:A,Preisliste!B:B,"nicht gefunden")</f>
        <v>2150</v>
      </c>
      <c r="I639" s="9">
        <v>500</v>
      </c>
      <c r="J639" s="7">
        <f>D639</f>
        <v>24</v>
      </c>
      <c r="K639" s="9">
        <f>I639*J639</f>
        <v>12000</v>
      </c>
      <c r="L639" s="10">
        <f>(K639/1000)*H639</f>
        <v>25800</v>
      </c>
      <c r="M639" s="20">
        <f>L639-F639+L640</f>
        <v>27660</v>
      </c>
      <c r="N639" s="94"/>
    </row>
    <row r="640" spans="1:14">
      <c r="A640" s="7"/>
      <c r="B640" s="8"/>
      <c r="C640" s="7"/>
      <c r="D640" s="7"/>
      <c r="E640" s="9"/>
      <c r="F640" s="10"/>
      <c r="G640" s="7" t="s">
        <v>235</v>
      </c>
      <c r="H640" s="8">
        <f>_xlfn.XLOOKUP(G640,Preisliste!A:A,Preisliste!B:B,"nicht gefunden")</f>
        <v>780</v>
      </c>
      <c r="I640" s="9">
        <v>100</v>
      </c>
      <c r="J640" s="7">
        <f>D639</f>
        <v>24</v>
      </c>
      <c r="K640" s="9">
        <f>I640*J640</f>
        <v>2400</v>
      </c>
      <c r="L640" s="10">
        <f>(K640/1000)*H640</f>
        <v>1872</v>
      </c>
      <c r="M640" s="21"/>
      <c r="N640" s="95"/>
    </row>
    <row r="642" spans="1:14">
      <c r="A642" s="71" t="s">
        <v>241</v>
      </c>
      <c r="B642" s="72"/>
      <c r="C642" s="72"/>
      <c r="D642" s="72"/>
      <c r="E642" s="72"/>
      <c r="F642" s="72"/>
      <c r="G642" s="72"/>
      <c r="H642" s="72"/>
      <c r="I642" s="72"/>
      <c r="J642" s="72"/>
      <c r="K642" s="73"/>
      <c r="L642" s="11" t="s">
        <v>1</v>
      </c>
      <c r="M642" s="74">
        <v>165000</v>
      </c>
      <c r="N642" s="75"/>
    </row>
    <row r="643" spans="1:14">
      <c r="A643" s="76" t="s">
        <v>2</v>
      </c>
      <c r="B643" s="76"/>
      <c r="C643" s="76"/>
      <c r="D643" s="76"/>
      <c r="E643" s="76"/>
      <c r="F643" s="76"/>
      <c r="G643" s="76" t="s">
        <v>3</v>
      </c>
      <c r="H643" s="76"/>
      <c r="I643" s="76"/>
      <c r="J643" s="76"/>
      <c r="K643" s="76"/>
      <c r="L643" s="76"/>
      <c r="M643" s="71" t="s">
        <v>4</v>
      </c>
      <c r="N643" s="77"/>
    </row>
    <row r="644" spans="1:14">
      <c r="A644" s="12" t="s">
        <v>5</v>
      </c>
      <c r="B644" s="12" t="s">
        <v>6</v>
      </c>
      <c r="C644" s="12" t="s">
        <v>7</v>
      </c>
      <c r="D644" s="12" t="s">
        <v>8</v>
      </c>
      <c r="E644" s="12" t="s">
        <v>9</v>
      </c>
      <c r="F644" s="12" t="s">
        <v>10</v>
      </c>
      <c r="G644" s="12" t="s">
        <v>11</v>
      </c>
      <c r="H644" s="12" t="s">
        <v>6</v>
      </c>
      <c r="I644" s="12" t="s">
        <v>12</v>
      </c>
      <c r="J644" s="12" t="s">
        <v>8</v>
      </c>
      <c r="K644" s="12" t="s">
        <v>13</v>
      </c>
      <c r="L644" s="12" t="s">
        <v>14</v>
      </c>
      <c r="M644" s="16" t="s">
        <v>15</v>
      </c>
      <c r="N644" s="78">
        <f>M645+M651+M656+M662+M669+M675+M681+M688+M693+M698+M702+M706+M711+M716+M720+M723+M727+M732+M737+M740</f>
        <v>78919.200000000012</v>
      </c>
    </row>
    <row r="645" spans="1:14">
      <c r="A645" s="3" t="s">
        <v>101</v>
      </c>
      <c r="B645" s="4">
        <f>_xlfn.XLOOKUP(A645,Preisliste!A:A,Preisliste!B:B,"nicht gefunden")</f>
        <v>490</v>
      </c>
      <c r="C645" s="3">
        <v>100</v>
      </c>
      <c r="D645" s="3">
        <v>24</v>
      </c>
      <c r="E645" s="5">
        <f>D645*C645</f>
        <v>2400</v>
      </c>
      <c r="F645" s="6">
        <f>(E645/1000)*B645</f>
        <v>1176</v>
      </c>
      <c r="G645" s="3" t="s">
        <v>242</v>
      </c>
      <c r="H645" s="4">
        <f>_xlfn.XLOOKUP(G645,Preisliste!A:A,Preisliste!B:B,"nicht gefunden")</f>
        <v>1150</v>
      </c>
      <c r="I645" s="5">
        <v>500</v>
      </c>
      <c r="J645" s="3">
        <f>D645</f>
        <v>24</v>
      </c>
      <c r="K645" s="5">
        <f>I645*J645</f>
        <v>12000</v>
      </c>
      <c r="L645" s="6">
        <f>(K645/1000)*H645</f>
        <v>13800</v>
      </c>
      <c r="M645" s="17">
        <f>L645-F645-F646-F647-F648-F649</f>
        <v>4687.2</v>
      </c>
      <c r="N645" s="79"/>
    </row>
    <row r="646" spans="1:14">
      <c r="A646" s="3" t="s">
        <v>57</v>
      </c>
      <c r="B646" s="4">
        <f>_xlfn.XLOOKUP(A646,Preisliste!A:A,Preisliste!B:B,"nicht gefunden")</f>
        <v>1200</v>
      </c>
      <c r="C646" s="3">
        <v>100</v>
      </c>
      <c r="D646" s="3">
        <f>D645</f>
        <v>24</v>
      </c>
      <c r="E646" s="5">
        <f>D646*C646</f>
        <v>2400</v>
      </c>
      <c r="F646" s="6">
        <f>(E646/1000)*B646</f>
        <v>2880</v>
      </c>
      <c r="G646" s="3"/>
      <c r="H646" s="4"/>
      <c r="I646" s="5"/>
      <c r="J646" s="3"/>
      <c r="K646" s="5"/>
      <c r="L646" s="6"/>
      <c r="M646" s="18"/>
      <c r="N646" s="79"/>
    </row>
    <row r="647" spans="1:14">
      <c r="A647" s="3" t="s">
        <v>144</v>
      </c>
      <c r="B647" s="4">
        <f>_xlfn.XLOOKUP(A647,Preisliste!A:A,Preisliste!B:B,"nicht gefunden")</f>
        <v>2100</v>
      </c>
      <c r="C647" s="3">
        <v>30</v>
      </c>
      <c r="D647" s="3">
        <f>D645</f>
        <v>24</v>
      </c>
      <c r="E647" s="5">
        <f>D647*C647</f>
        <v>720</v>
      </c>
      <c r="F647" s="6">
        <f>(E647/1000)*B647</f>
        <v>1512</v>
      </c>
      <c r="G647" s="3"/>
      <c r="H647" s="3"/>
      <c r="I647" s="5"/>
      <c r="J647" s="3"/>
      <c r="K647" s="5"/>
      <c r="L647" s="3"/>
      <c r="M647" s="18"/>
      <c r="N647" s="79"/>
    </row>
    <row r="648" spans="1:14">
      <c r="A648" s="3" t="s">
        <v>163</v>
      </c>
      <c r="B648" s="4">
        <f>_xlfn.XLOOKUP(A648,Preisliste!A:A,Preisliste!B:B,"nicht gefunden")</f>
        <v>2930</v>
      </c>
      <c r="C648" s="3">
        <v>50</v>
      </c>
      <c r="D648" s="3">
        <v>24</v>
      </c>
      <c r="E648" s="5">
        <f>D648*C648</f>
        <v>1200</v>
      </c>
      <c r="F648" s="6">
        <f>(E648/1000)*B648</f>
        <v>3516</v>
      </c>
      <c r="G648" s="3"/>
      <c r="H648" s="3"/>
      <c r="I648" s="5"/>
      <c r="J648" s="3"/>
      <c r="K648" s="5"/>
      <c r="L648" s="3"/>
      <c r="M648" s="18"/>
      <c r="N648" s="79"/>
    </row>
    <row r="649" spans="1:14">
      <c r="A649" s="3" t="s">
        <v>126</v>
      </c>
      <c r="B649" s="4">
        <f>_xlfn.XLOOKUP(A649,Preisliste!A:A,Preisliste!B:B,"nicht gefunden")</f>
        <v>120</v>
      </c>
      <c r="C649" s="3">
        <v>10</v>
      </c>
      <c r="D649" s="3">
        <f>D648</f>
        <v>24</v>
      </c>
      <c r="E649" s="5">
        <f>D649*C649</f>
        <v>240</v>
      </c>
      <c r="F649" s="6">
        <f>(E649/1000)*B649</f>
        <v>28.799999999999997</v>
      </c>
      <c r="G649" s="3"/>
      <c r="H649" s="3"/>
      <c r="I649" s="5"/>
      <c r="J649" s="3"/>
      <c r="K649" s="5"/>
      <c r="L649" s="3"/>
      <c r="M649" s="18"/>
      <c r="N649" s="79"/>
    </row>
    <row r="650" spans="1:14">
      <c r="A650" s="13" t="s">
        <v>5</v>
      </c>
      <c r="B650" s="13" t="s">
        <v>6</v>
      </c>
      <c r="C650" s="13" t="s">
        <v>7</v>
      </c>
      <c r="D650" s="13" t="s">
        <v>8</v>
      </c>
      <c r="E650" s="13" t="s">
        <v>9</v>
      </c>
      <c r="F650" s="13" t="s">
        <v>10</v>
      </c>
      <c r="G650" s="13" t="s">
        <v>11</v>
      </c>
      <c r="H650" s="13" t="s">
        <v>6</v>
      </c>
      <c r="I650" s="13" t="s">
        <v>12</v>
      </c>
      <c r="J650" s="13" t="s">
        <v>8</v>
      </c>
      <c r="K650" s="13" t="s">
        <v>13</v>
      </c>
      <c r="L650" s="13" t="s">
        <v>14</v>
      </c>
      <c r="M650" s="19" t="s">
        <v>15</v>
      </c>
      <c r="N650" s="79"/>
    </row>
    <row r="651" spans="1:14">
      <c r="A651" s="7" t="s">
        <v>101</v>
      </c>
      <c r="B651" s="8">
        <f>_xlfn.XLOOKUP(A651,Preisliste!A:A,Preisliste!B:B,"nicht gefunden")</f>
        <v>490</v>
      </c>
      <c r="C651" s="7">
        <v>100</v>
      </c>
      <c r="D651" s="7">
        <v>24</v>
      </c>
      <c r="E651" s="9">
        <f>D651*C651</f>
        <v>2400</v>
      </c>
      <c r="F651" s="10">
        <f>(E651/1000)*B651</f>
        <v>1176</v>
      </c>
      <c r="G651" s="7" t="s">
        <v>242</v>
      </c>
      <c r="H651" s="8">
        <f>_xlfn.XLOOKUP(G651,Preisliste!A:A,Preisliste!B:B,"nicht gefunden")</f>
        <v>1150</v>
      </c>
      <c r="I651" s="9">
        <v>350</v>
      </c>
      <c r="J651" s="7">
        <f>D651</f>
        <v>24</v>
      </c>
      <c r="K651" s="9">
        <f>I651*J651</f>
        <v>8400</v>
      </c>
      <c r="L651" s="10">
        <f>(K651/1000)*H651</f>
        <v>9660</v>
      </c>
      <c r="M651" s="20">
        <f>L651-F651-F652-F653-F654</f>
        <v>5360.4</v>
      </c>
      <c r="N651" s="79"/>
    </row>
    <row r="652" spans="1:14">
      <c r="A652" s="7" t="s">
        <v>25</v>
      </c>
      <c r="B652" s="8">
        <f>_xlfn.XLOOKUP(A652,Preisliste!A:A,Preisliste!B:B,"nicht gefunden")</f>
        <v>525</v>
      </c>
      <c r="C652" s="7">
        <v>100</v>
      </c>
      <c r="D652" s="7">
        <f>D651</f>
        <v>24</v>
      </c>
      <c r="E652" s="9">
        <f>D652*C652</f>
        <v>2400</v>
      </c>
      <c r="F652" s="10">
        <f>(E652/1000)*B652</f>
        <v>1260</v>
      </c>
      <c r="G652" s="7"/>
      <c r="H652" s="8"/>
      <c r="I652" s="9"/>
      <c r="J652" s="7"/>
      <c r="K652" s="9"/>
      <c r="L652" s="10"/>
      <c r="M652" s="21"/>
      <c r="N652" s="79"/>
    </row>
    <row r="653" spans="1:14">
      <c r="A653" s="7" t="s">
        <v>144</v>
      </c>
      <c r="B653" s="8">
        <f>_xlfn.XLOOKUP(A653,Preisliste!A:A,Preisliste!B:B,"nicht gefunden")</f>
        <v>2100</v>
      </c>
      <c r="C653" s="7">
        <v>30</v>
      </c>
      <c r="D653" s="7">
        <f>D651</f>
        <v>24</v>
      </c>
      <c r="E653" s="9">
        <f>D653*C653</f>
        <v>720</v>
      </c>
      <c r="F653" s="10">
        <f>(E653/1000)*B653</f>
        <v>1512</v>
      </c>
      <c r="G653" s="7"/>
      <c r="H653" s="7"/>
      <c r="I653" s="9"/>
      <c r="J653" s="7"/>
      <c r="K653" s="9"/>
      <c r="L653" s="7"/>
      <c r="M653" s="21"/>
      <c r="N653" s="79"/>
    </row>
    <row r="654" spans="1:14">
      <c r="A654" s="7" t="s">
        <v>163</v>
      </c>
      <c r="B654" s="8">
        <f>_xlfn.XLOOKUP(A654,Preisliste!A:A,Preisliste!B:B,"nicht gefunden")</f>
        <v>2930</v>
      </c>
      <c r="C654" s="7">
        <v>5</v>
      </c>
      <c r="D654" s="7">
        <v>24</v>
      </c>
      <c r="E654" s="9">
        <f>D654*C654</f>
        <v>120</v>
      </c>
      <c r="F654" s="10">
        <f>(E654/1000)*B654</f>
        <v>351.59999999999997</v>
      </c>
      <c r="G654" s="7"/>
      <c r="H654" s="7"/>
      <c r="I654" s="9"/>
      <c r="J654" s="7"/>
      <c r="K654" s="9"/>
      <c r="L654" s="7"/>
      <c r="M654" s="21"/>
      <c r="N654" s="79"/>
    </row>
    <row r="655" spans="1:14">
      <c r="A655" s="12" t="s">
        <v>5</v>
      </c>
      <c r="B655" s="12" t="s">
        <v>6</v>
      </c>
      <c r="C655" s="12" t="s">
        <v>7</v>
      </c>
      <c r="D655" s="12" t="s">
        <v>8</v>
      </c>
      <c r="E655" s="12" t="s">
        <v>9</v>
      </c>
      <c r="F655" s="12" t="s">
        <v>10</v>
      </c>
      <c r="G655" s="12" t="s">
        <v>11</v>
      </c>
      <c r="H655" s="12" t="s">
        <v>6</v>
      </c>
      <c r="I655" s="12" t="s">
        <v>12</v>
      </c>
      <c r="J655" s="12" t="s">
        <v>8</v>
      </c>
      <c r="K655" s="12" t="s">
        <v>13</v>
      </c>
      <c r="L655" s="12" t="s">
        <v>14</v>
      </c>
      <c r="M655" s="16" t="s">
        <v>15</v>
      </c>
      <c r="N655" s="79"/>
    </row>
    <row r="656" spans="1:14">
      <c r="A656" s="3" t="s">
        <v>43</v>
      </c>
      <c r="B656" s="4">
        <f>_xlfn.XLOOKUP(A656,Preisliste!A:A,Preisliste!B:B,"nicht gefunden")</f>
        <v>255</v>
      </c>
      <c r="C656" s="3">
        <v>400</v>
      </c>
      <c r="D656" s="3">
        <v>24</v>
      </c>
      <c r="E656" s="5">
        <f>D656*C656</f>
        <v>9600</v>
      </c>
      <c r="F656" s="6">
        <f>(E656/1000)*B656</f>
        <v>2448</v>
      </c>
      <c r="G656" s="3" t="s">
        <v>243</v>
      </c>
      <c r="H656" s="4">
        <f>_xlfn.XLOOKUP(G656,Preisliste!A:A,Preisliste!B:B,"nicht gefunden")</f>
        <v>1500</v>
      </c>
      <c r="I656" s="5">
        <v>450</v>
      </c>
      <c r="J656" s="3">
        <f>D656</f>
        <v>24</v>
      </c>
      <c r="K656" s="5">
        <f>I656*J656</f>
        <v>10800</v>
      </c>
      <c r="L656" s="6">
        <f>(K656/1000)*H656</f>
        <v>16200.000000000002</v>
      </c>
      <c r="M656" s="17">
        <f>L656-F656-F657-F658-F659-F660</f>
        <v>4269.6000000000022</v>
      </c>
      <c r="N656" s="79"/>
    </row>
    <row r="657" spans="1:14">
      <c r="A657" s="3" t="s">
        <v>61</v>
      </c>
      <c r="B657" s="4">
        <f>_xlfn.XLOOKUP(A657,Preisliste!A:A,Preisliste!B:B,"nicht gefunden")</f>
        <v>1800</v>
      </c>
      <c r="C657" s="3">
        <v>100</v>
      </c>
      <c r="D657" s="3">
        <f>D656</f>
        <v>24</v>
      </c>
      <c r="E657" s="5">
        <f>D657*C657</f>
        <v>2400</v>
      </c>
      <c r="F657" s="6">
        <f>(E657/1000)*B657</f>
        <v>4320</v>
      </c>
      <c r="G657" s="3"/>
      <c r="H657" s="4"/>
      <c r="I657" s="5"/>
      <c r="J657" s="3"/>
      <c r="K657" s="5"/>
      <c r="L657" s="6"/>
      <c r="M657" s="18"/>
      <c r="N657" s="79"/>
    </row>
    <row r="658" spans="1:14">
      <c r="A658" s="3" t="s">
        <v>244</v>
      </c>
      <c r="B658" s="4">
        <f>_xlfn.XLOOKUP(A658,Preisliste!A:A,Preisliste!B:B,"nicht gefunden")</f>
        <v>1900</v>
      </c>
      <c r="C658" s="3">
        <v>30</v>
      </c>
      <c r="D658" s="3">
        <f>D656</f>
        <v>24</v>
      </c>
      <c r="E658" s="5">
        <f>D658*C658</f>
        <v>720</v>
      </c>
      <c r="F658" s="6">
        <f>(E658/1000)*B658</f>
        <v>1368</v>
      </c>
      <c r="G658" s="3"/>
      <c r="H658" s="3"/>
      <c r="I658" s="5"/>
      <c r="J658" s="3"/>
      <c r="K658" s="5"/>
      <c r="L658" s="3"/>
      <c r="M658" s="18"/>
      <c r="N658" s="79"/>
    </row>
    <row r="659" spans="1:14">
      <c r="A659" s="3" t="s">
        <v>128</v>
      </c>
      <c r="B659" s="4">
        <f>_xlfn.XLOOKUP(A659,Preisliste!A:A,Preisliste!B:B,"nicht gefunden")</f>
        <v>3150</v>
      </c>
      <c r="C659" s="3">
        <v>50</v>
      </c>
      <c r="D659" s="3">
        <v>24</v>
      </c>
      <c r="E659" s="5">
        <f>D659*C659</f>
        <v>1200</v>
      </c>
      <c r="F659" s="6">
        <f>(E659/1000)*B659</f>
        <v>3780</v>
      </c>
      <c r="G659" s="3"/>
      <c r="H659" s="3"/>
      <c r="I659" s="5"/>
      <c r="J659" s="3"/>
      <c r="K659" s="5"/>
      <c r="L659" s="3"/>
      <c r="M659" s="18"/>
      <c r="N659" s="79"/>
    </row>
    <row r="660" spans="1:14">
      <c r="A660" s="3" t="s">
        <v>126</v>
      </c>
      <c r="B660" s="4">
        <f>_xlfn.XLOOKUP(A660,Preisliste!A:A,Preisliste!B:B,"nicht gefunden")</f>
        <v>120</v>
      </c>
      <c r="C660" s="3">
        <v>5</v>
      </c>
      <c r="D660" s="3">
        <f>D659</f>
        <v>24</v>
      </c>
      <c r="E660" s="5">
        <f>D660*C660</f>
        <v>120</v>
      </c>
      <c r="F660" s="6">
        <f>(E660/1000)*B660</f>
        <v>14.399999999999999</v>
      </c>
      <c r="G660" s="3"/>
      <c r="H660" s="3"/>
      <c r="I660" s="5"/>
      <c r="J660" s="3"/>
      <c r="K660" s="5"/>
      <c r="L660" s="3"/>
      <c r="M660" s="18"/>
      <c r="N660" s="79"/>
    </row>
    <row r="661" spans="1:14">
      <c r="A661" s="13" t="s">
        <v>5</v>
      </c>
      <c r="B661" s="13" t="s">
        <v>6</v>
      </c>
      <c r="C661" s="13" t="s">
        <v>7</v>
      </c>
      <c r="D661" s="13" t="s">
        <v>8</v>
      </c>
      <c r="E661" s="13" t="s">
        <v>9</v>
      </c>
      <c r="F661" s="13" t="s">
        <v>10</v>
      </c>
      <c r="G661" s="13" t="s">
        <v>11</v>
      </c>
      <c r="H661" s="13" t="s">
        <v>6</v>
      </c>
      <c r="I661" s="13" t="s">
        <v>12</v>
      </c>
      <c r="J661" s="13" t="s">
        <v>8</v>
      </c>
      <c r="K661" s="13" t="s">
        <v>13</v>
      </c>
      <c r="L661" s="13" t="s">
        <v>14</v>
      </c>
      <c r="M661" s="19" t="s">
        <v>15</v>
      </c>
      <c r="N661" s="79"/>
    </row>
    <row r="662" spans="1:14">
      <c r="A662" s="7" t="s">
        <v>101</v>
      </c>
      <c r="B662" s="8">
        <f>_xlfn.XLOOKUP(A662,Preisliste!A:A,Preisliste!B:B,"nicht gefunden")</f>
        <v>490</v>
      </c>
      <c r="C662" s="7">
        <v>200</v>
      </c>
      <c r="D662" s="7">
        <v>24</v>
      </c>
      <c r="E662" s="9">
        <f t="shared" ref="E662:E667" si="16">D662*C662</f>
        <v>4800</v>
      </c>
      <c r="F662" s="10">
        <f t="shared" ref="F662:F667" si="17">(E662/1000)*B662</f>
        <v>2352</v>
      </c>
      <c r="G662" s="7" t="s">
        <v>245</v>
      </c>
      <c r="H662" s="8">
        <f>_xlfn.XLOOKUP(G662,Preisliste!A:A,Preisliste!B:B,"nicht gefunden")</f>
        <v>2150</v>
      </c>
      <c r="I662" s="9">
        <v>480</v>
      </c>
      <c r="J662" s="7">
        <f>D662</f>
        <v>24</v>
      </c>
      <c r="K662" s="9">
        <f>I662*J662</f>
        <v>11520</v>
      </c>
      <c r="L662" s="10">
        <f>(K662/1000)*H662</f>
        <v>24768</v>
      </c>
      <c r="M662" s="20">
        <f>L662-F662-F663-F664-F665-F666-F667</f>
        <v>4185.6000000000004</v>
      </c>
      <c r="N662" s="79"/>
    </row>
    <row r="663" spans="1:14">
      <c r="A663" s="7" t="s">
        <v>67</v>
      </c>
      <c r="B663" s="8">
        <f>_xlfn.XLOOKUP(A663,Preisliste!A:A,Preisliste!B:B,"nicht gefunden")</f>
        <v>1900</v>
      </c>
      <c r="C663" s="7">
        <v>200</v>
      </c>
      <c r="D663" s="7">
        <f>D662</f>
        <v>24</v>
      </c>
      <c r="E663" s="9">
        <f t="shared" si="16"/>
        <v>4800</v>
      </c>
      <c r="F663" s="10">
        <f t="shared" si="17"/>
        <v>9120</v>
      </c>
      <c r="G663" s="7"/>
      <c r="H663" s="8"/>
      <c r="I663" s="9"/>
      <c r="J663" s="7"/>
      <c r="K663" s="9"/>
      <c r="L663" s="10"/>
      <c r="M663" s="21"/>
      <c r="N663" s="79"/>
    </row>
    <row r="664" spans="1:14">
      <c r="A664" s="7" t="s">
        <v>62</v>
      </c>
      <c r="B664" s="8">
        <f>_xlfn.XLOOKUP(A664,Preisliste!A:A,Preisliste!B:B,"nicht gefunden")</f>
        <v>550</v>
      </c>
      <c r="C664" s="7">
        <v>110</v>
      </c>
      <c r="D664" s="7">
        <f>D662</f>
        <v>24</v>
      </c>
      <c r="E664" s="9">
        <f t="shared" si="16"/>
        <v>2640</v>
      </c>
      <c r="F664" s="10">
        <f t="shared" si="17"/>
        <v>1452</v>
      </c>
      <c r="G664" s="7"/>
      <c r="H664" s="7"/>
      <c r="I664" s="9"/>
      <c r="J664" s="7"/>
      <c r="K664" s="9"/>
      <c r="L664" s="7"/>
      <c r="M664" s="21"/>
      <c r="N664" s="79"/>
    </row>
    <row r="665" spans="1:14">
      <c r="A665" s="7" t="s">
        <v>246</v>
      </c>
      <c r="B665" s="8">
        <f>_xlfn.XLOOKUP(A665,Preisliste!A:A,Preisliste!B:B,"nicht gefunden")</f>
        <v>1610</v>
      </c>
      <c r="C665" s="7">
        <v>100</v>
      </c>
      <c r="D665" s="7">
        <v>24</v>
      </c>
      <c r="E665" s="9">
        <f t="shared" si="16"/>
        <v>2400</v>
      </c>
      <c r="F665" s="10">
        <f t="shared" si="17"/>
        <v>3864</v>
      </c>
      <c r="G665" s="7"/>
      <c r="H665" s="7"/>
      <c r="I665" s="9"/>
      <c r="J665" s="7"/>
      <c r="K665" s="9"/>
      <c r="L665" s="7"/>
      <c r="M665" s="21"/>
      <c r="N665" s="79"/>
    </row>
    <row r="666" spans="1:14">
      <c r="A666" s="7" t="s">
        <v>128</v>
      </c>
      <c r="B666" s="8">
        <f>_xlfn.XLOOKUP(A666,Preisliste!A:A,Preisliste!B:B,"nicht gefunden")</f>
        <v>3150</v>
      </c>
      <c r="C666" s="7">
        <v>50</v>
      </c>
      <c r="D666" s="7">
        <f>D665</f>
        <v>24</v>
      </c>
      <c r="E666" s="9">
        <f t="shared" si="16"/>
        <v>1200</v>
      </c>
      <c r="F666" s="10">
        <f t="shared" si="17"/>
        <v>3780</v>
      </c>
      <c r="G666" s="7"/>
      <c r="H666" s="7"/>
      <c r="I666" s="9"/>
      <c r="J666" s="7"/>
      <c r="K666" s="9"/>
      <c r="L666" s="7"/>
      <c r="M666" s="21"/>
      <c r="N666" s="79"/>
    </row>
    <row r="667" spans="1:14">
      <c r="A667" s="7" t="s">
        <v>126</v>
      </c>
      <c r="B667" s="8">
        <f>_xlfn.XLOOKUP(A667,Preisliste!A:A,Preisliste!B:B,"nicht gefunden")</f>
        <v>120</v>
      </c>
      <c r="C667" s="7">
        <v>5</v>
      </c>
      <c r="D667" s="7">
        <f>D666</f>
        <v>24</v>
      </c>
      <c r="E667" s="9">
        <f t="shared" si="16"/>
        <v>120</v>
      </c>
      <c r="F667" s="10">
        <f t="shared" si="17"/>
        <v>14.399999999999999</v>
      </c>
      <c r="G667" s="7"/>
      <c r="H667" s="7"/>
      <c r="I667" s="9"/>
      <c r="J667" s="7"/>
      <c r="K667" s="9"/>
      <c r="L667" s="7"/>
      <c r="M667" s="21"/>
      <c r="N667" s="79"/>
    </row>
    <row r="668" spans="1:14">
      <c r="A668" s="12" t="s">
        <v>5</v>
      </c>
      <c r="B668" s="12" t="s">
        <v>6</v>
      </c>
      <c r="C668" s="12" t="s">
        <v>7</v>
      </c>
      <c r="D668" s="12" t="s">
        <v>8</v>
      </c>
      <c r="E668" s="12" t="s">
        <v>9</v>
      </c>
      <c r="F668" s="12" t="s">
        <v>10</v>
      </c>
      <c r="G668" s="12" t="s">
        <v>11</v>
      </c>
      <c r="H668" s="12" t="s">
        <v>6</v>
      </c>
      <c r="I668" s="12" t="s">
        <v>12</v>
      </c>
      <c r="J668" s="12" t="s">
        <v>8</v>
      </c>
      <c r="K668" s="12" t="s">
        <v>13</v>
      </c>
      <c r="L668" s="12" t="s">
        <v>14</v>
      </c>
      <c r="M668" s="16" t="s">
        <v>15</v>
      </c>
      <c r="N668" s="79"/>
    </row>
    <row r="669" spans="1:14">
      <c r="A669" s="3" t="s">
        <v>101</v>
      </c>
      <c r="B669" s="4">
        <f>_xlfn.XLOOKUP(A669,Preisliste!A:A,Preisliste!B:B,"nicht gefunden")</f>
        <v>490</v>
      </c>
      <c r="C669" s="3">
        <v>150</v>
      </c>
      <c r="D669" s="3">
        <v>24</v>
      </c>
      <c r="E669" s="5">
        <f>D669*C669</f>
        <v>3600</v>
      </c>
      <c r="F669" s="6">
        <f>(E669/1000)*B669</f>
        <v>1764</v>
      </c>
      <c r="G669" s="3" t="s">
        <v>242</v>
      </c>
      <c r="H669" s="4">
        <f>_xlfn.XLOOKUP(G669,Preisliste!A:A,Preisliste!B:B,"nicht gefunden")</f>
        <v>1150</v>
      </c>
      <c r="I669" s="5">
        <v>420</v>
      </c>
      <c r="J669" s="3">
        <f>D669</f>
        <v>24</v>
      </c>
      <c r="K669" s="5">
        <f>I669*J669</f>
        <v>10080</v>
      </c>
      <c r="L669" s="6">
        <f>(K669/1000)*H669</f>
        <v>11592</v>
      </c>
      <c r="M669" s="17">
        <f>L669-F669-F670-F671-F672-F673</f>
        <v>3222</v>
      </c>
      <c r="N669" s="79"/>
    </row>
    <row r="670" spans="1:14">
      <c r="A670" s="3" t="s">
        <v>63</v>
      </c>
      <c r="B670" s="4">
        <f>_xlfn.XLOOKUP(A670,Preisliste!A:A,Preisliste!B:B,"nicht gefunden")</f>
        <v>500</v>
      </c>
      <c r="C670" s="3">
        <v>100</v>
      </c>
      <c r="D670" s="3">
        <f>D669</f>
        <v>24</v>
      </c>
      <c r="E670" s="5">
        <f>D670*C670</f>
        <v>2400</v>
      </c>
      <c r="F670" s="6">
        <f>(E670/1000)*B670</f>
        <v>1200</v>
      </c>
      <c r="G670" s="3"/>
      <c r="H670" s="4"/>
      <c r="I670" s="5"/>
      <c r="J670" s="3"/>
      <c r="K670" s="5"/>
      <c r="L670" s="6"/>
      <c r="M670" s="18"/>
      <c r="N670" s="79"/>
    </row>
    <row r="671" spans="1:14">
      <c r="A671" s="3" t="s">
        <v>144</v>
      </c>
      <c r="B671" s="4">
        <f>_xlfn.XLOOKUP(A671,Preisliste!A:A,Preisliste!B:B,"nicht gefunden")</f>
        <v>2100</v>
      </c>
      <c r="C671" s="3">
        <v>100</v>
      </c>
      <c r="D671" s="3">
        <f>D669</f>
        <v>24</v>
      </c>
      <c r="E671" s="5">
        <f>D671*C671</f>
        <v>2400</v>
      </c>
      <c r="F671" s="6">
        <f>(E671/1000)*B671</f>
        <v>5040</v>
      </c>
      <c r="G671" s="3"/>
      <c r="H671" s="3"/>
      <c r="I671" s="5"/>
      <c r="J671" s="3"/>
      <c r="K671" s="5"/>
      <c r="L671" s="3"/>
      <c r="M671" s="18"/>
      <c r="N671" s="79"/>
    </row>
    <row r="672" spans="1:14">
      <c r="A672" s="3" t="s">
        <v>163</v>
      </c>
      <c r="B672" s="4">
        <f>_xlfn.XLOOKUP(A672,Preisliste!A:A,Preisliste!B:B,"nicht gefunden")</f>
        <v>2930</v>
      </c>
      <c r="C672" s="3">
        <v>5</v>
      </c>
      <c r="D672" s="3">
        <v>24</v>
      </c>
      <c r="E672" s="5">
        <f>D672*C672</f>
        <v>120</v>
      </c>
      <c r="F672" s="6">
        <f>(E672/1000)*B672</f>
        <v>351.59999999999997</v>
      </c>
      <c r="G672" s="3"/>
      <c r="H672" s="3"/>
      <c r="I672" s="5"/>
      <c r="J672" s="3"/>
      <c r="K672" s="5"/>
      <c r="L672" s="3"/>
      <c r="M672" s="18"/>
      <c r="N672" s="79"/>
    </row>
    <row r="673" spans="1:14">
      <c r="A673" s="3" t="s">
        <v>126</v>
      </c>
      <c r="B673" s="4">
        <f>_xlfn.XLOOKUP(A673,Preisliste!A:A,Preisliste!B:B,"nicht gefunden")</f>
        <v>120</v>
      </c>
      <c r="C673" s="3">
        <v>5</v>
      </c>
      <c r="D673" s="3">
        <f>D672</f>
        <v>24</v>
      </c>
      <c r="E673" s="5">
        <f>D673*C673</f>
        <v>120</v>
      </c>
      <c r="F673" s="6">
        <f>(E673/1000)*B673</f>
        <v>14.399999999999999</v>
      </c>
      <c r="G673" s="3"/>
      <c r="H673" s="3"/>
      <c r="I673" s="5"/>
      <c r="J673" s="3"/>
      <c r="K673" s="5"/>
      <c r="L673" s="3"/>
      <c r="M673" s="18"/>
      <c r="N673" s="79"/>
    </row>
    <row r="674" spans="1:14">
      <c r="A674" s="13" t="s">
        <v>5</v>
      </c>
      <c r="B674" s="13" t="s">
        <v>6</v>
      </c>
      <c r="C674" s="13" t="s">
        <v>7</v>
      </c>
      <c r="D674" s="13" t="s">
        <v>8</v>
      </c>
      <c r="E674" s="13" t="s">
        <v>9</v>
      </c>
      <c r="F674" s="13" t="s">
        <v>10</v>
      </c>
      <c r="G674" s="13" t="s">
        <v>11</v>
      </c>
      <c r="H674" s="13" t="s">
        <v>6</v>
      </c>
      <c r="I674" s="13" t="s">
        <v>12</v>
      </c>
      <c r="J674" s="13" t="s">
        <v>8</v>
      </c>
      <c r="K674" s="13" t="s">
        <v>13</v>
      </c>
      <c r="L674" s="13" t="s">
        <v>14</v>
      </c>
      <c r="M674" s="19" t="s">
        <v>15</v>
      </c>
      <c r="N674" s="79"/>
    </row>
    <row r="675" spans="1:14">
      <c r="A675" s="7" t="s">
        <v>43</v>
      </c>
      <c r="B675" s="8">
        <f>_xlfn.XLOOKUP(A675,Preisliste!A:A,Preisliste!B:B,"nicht gefunden")</f>
        <v>255</v>
      </c>
      <c r="C675" s="7">
        <v>400</v>
      </c>
      <c r="D675" s="7">
        <v>24</v>
      </c>
      <c r="E675" s="9">
        <f>D675*C675</f>
        <v>9600</v>
      </c>
      <c r="F675" s="10">
        <f>(E675/1000)*B675</f>
        <v>2448</v>
      </c>
      <c r="G675" s="7" t="s">
        <v>243</v>
      </c>
      <c r="H675" s="8">
        <f>_xlfn.XLOOKUP(G675,Preisliste!A:A,Preisliste!B:B,"nicht gefunden")</f>
        <v>1500</v>
      </c>
      <c r="I675" s="9">
        <v>350</v>
      </c>
      <c r="J675" s="7">
        <f>D675</f>
        <v>24</v>
      </c>
      <c r="K675" s="9">
        <f>I675*J675</f>
        <v>8400</v>
      </c>
      <c r="L675" s="10">
        <f>(K675/1000)*H675</f>
        <v>12600</v>
      </c>
      <c r="M675" s="20">
        <f>L675-F675-F676-F677-F678-F679</f>
        <v>3999.6</v>
      </c>
      <c r="N675" s="79"/>
    </row>
    <row r="676" spans="1:14">
      <c r="A676" s="7" t="s">
        <v>63</v>
      </c>
      <c r="B676" s="8">
        <f>_xlfn.XLOOKUP(A676,Preisliste!A:A,Preisliste!B:B,"nicht gefunden")</f>
        <v>500</v>
      </c>
      <c r="C676" s="7">
        <v>100</v>
      </c>
      <c r="D676" s="7">
        <f>D675</f>
        <v>24</v>
      </c>
      <c r="E676" s="9">
        <f>D676*C676</f>
        <v>2400</v>
      </c>
      <c r="F676" s="10">
        <f>(E676/1000)*B676</f>
        <v>1200</v>
      </c>
      <c r="G676" s="7"/>
      <c r="H676" s="8"/>
      <c r="I676" s="9"/>
      <c r="J676" s="7"/>
      <c r="K676" s="9"/>
      <c r="L676" s="10"/>
      <c r="M676" s="21"/>
      <c r="N676" s="79"/>
    </row>
    <row r="677" spans="1:14">
      <c r="A677" s="7" t="s">
        <v>244</v>
      </c>
      <c r="B677" s="8">
        <f>_xlfn.XLOOKUP(A677,Preisliste!A:A,Preisliste!B:B,"nicht gefunden")</f>
        <v>1900</v>
      </c>
      <c r="C677" s="7">
        <v>100</v>
      </c>
      <c r="D677" s="7">
        <f>D675</f>
        <v>24</v>
      </c>
      <c r="E677" s="9">
        <f>D677*C677</f>
        <v>2400</v>
      </c>
      <c r="F677" s="10">
        <f>(E677/1000)*B677</f>
        <v>4560</v>
      </c>
      <c r="G677" s="7"/>
      <c r="H677" s="7"/>
      <c r="I677" s="9"/>
      <c r="J677" s="7"/>
      <c r="K677" s="9"/>
      <c r="L677" s="7"/>
      <c r="M677" s="21"/>
      <c r="N677" s="79"/>
    </row>
    <row r="678" spans="1:14">
      <c r="A678" s="7" t="s">
        <v>128</v>
      </c>
      <c r="B678" s="8">
        <f>_xlfn.XLOOKUP(A678,Preisliste!A:A,Preisliste!B:B,"nicht gefunden")</f>
        <v>3150</v>
      </c>
      <c r="C678" s="7">
        <v>5</v>
      </c>
      <c r="D678" s="7">
        <v>24</v>
      </c>
      <c r="E678" s="9">
        <f>D678*C678</f>
        <v>120</v>
      </c>
      <c r="F678" s="10">
        <f>(E678/1000)*B678</f>
        <v>378</v>
      </c>
      <c r="G678" s="7"/>
      <c r="H678" s="7"/>
      <c r="I678" s="9"/>
      <c r="J678" s="7"/>
      <c r="K678" s="9"/>
      <c r="L678" s="7"/>
      <c r="M678" s="21"/>
      <c r="N678" s="79"/>
    </row>
    <row r="679" spans="1:14">
      <c r="A679" s="7" t="s">
        <v>126</v>
      </c>
      <c r="B679" s="8">
        <f>_xlfn.XLOOKUP(A679,Preisliste!A:A,Preisliste!B:B,"nicht gefunden")</f>
        <v>120</v>
      </c>
      <c r="C679" s="7">
        <v>5</v>
      </c>
      <c r="D679" s="7">
        <f>D678</f>
        <v>24</v>
      </c>
      <c r="E679" s="9">
        <f>D679*C679</f>
        <v>120</v>
      </c>
      <c r="F679" s="10">
        <f>(E679/1000)*B679</f>
        <v>14.399999999999999</v>
      </c>
      <c r="G679" s="7"/>
      <c r="H679" s="7"/>
      <c r="I679" s="9"/>
      <c r="J679" s="7"/>
      <c r="K679" s="9"/>
      <c r="L679" s="7"/>
      <c r="M679" s="21"/>
      <c r="N679" s="79"/>
    </row>
    <row r="680" spans="1:14">
      <c r="A680" s="12" t="s">
        <v>5</v>
      </c>
      <c r="B680" s="12" t="s">
        <v>6</v>
      </c>
      <c r="C680" s="12" t="s">
        <v>7</v>
      </c>
      <c r="D680" s="12" t="s">
        <v>8</v>
      </c>
      <c r="E680" s="12" t="s">
        <v>9</v>
      </c>
      <c r="F680" s="12" t="s">
        <v>10</v>
      </c>
      <c r="G680" s="12" t="s">
        <v>11</v>
      </c>
      <c r="H680" s="12" t="s">
        <v>6</v>
      </c>
      <c r="I680" s="12" t="s">
        <v>12</v>
      </c>
      <c r="J680" s="12" t="s">
        <v>8</v>
      </c>
      <c r="K680" s="12" t="s">
        <v>13</v>
      </c>
      <c r="L680" s="12" t="s">
        <v>14</v>
      </c>
      <c r="M680" s="16" t="s">
        <v>15</v>
      </c>
      <c r="N680" s="79"/>
    </row>
    <row r="681" spans="1:14">
      <c r="A681" s="3" t="s">
        <v>101</v>
      </c>
      <c r="B681" s="4">
        <f>_xlfn.XLOOKUP(A681,Preisliste!A:A,Preisliste!B:B,"nicht gefunden")</f>
        <v>490</v>
      </c>
      <c r="C681" s="3">
        <v>150</v>
      </c>
      <c r="D681" s="3">
        <v>24</v>
      </c>
      <c r="E681" s="5">
        <f t="shared" ref="E681:E686" si="18">D681*C681</f>
        <v>3600</v>
      </c>
      <c r="F681" s="6">
        <f t="shared" ref="F681:F686" si="19">(E681/1000)*B681</f>
        <v>1764</v>
      </c>
      <c r="G681" s="3" t="s">
        <v>245</v>
      </c>
      <c r="H681" s="4">
        <f>_xlfn.XLOOKUP(G681,Preisliste!A:A,Preisliste!B:B,"nicht gefunden")</f>
        <v>2150</v>
      </c>
      <c r="I681" s="5">
        <v>300</v>
      </c>
      <c r="J681" s="3">
        <f>D681</f>
        <v>24</v>
      </c>
      <c r="K681" s="5">
        <f>I681*J681</f>
        <v>7200</v>
      </c>
      <c r="L681" s="6">
        <f>(K681/1000)*H681</f>
        <v>15480</v>
      </c>
      <c r="M681" s="17">
        <f>L681-F681-F682-F683-F684-F685-F686</f>
        <v>5295.6</v>
      </c>
      <c r="N681" s="79"/>
    </row>
    <row r="682" spans="1:14">
      <c r="A682" s="3" t="s">
        <v>63</v>
      </c>
      <c r="B682" s="4">
        <f>_xlfn.XLOOKUP(A682,Preisliste!A:A,Preisliste!B:B,"nicht gefunden")</f>
        <v>500</v>
      </c>
      <c r="C682" s="3">
        <v>100</v>
      </c>
      <c r="D682" s="3">
        <f>D681</f>
        <v>24</v>
      </c>
      <c r="E682" s="5">
        <f t="shared" si="18"/>
        <v>2400</v>
      </c>
      <c r="F682" s="6">
        <f t="shared" si="19"/>
        <v>1200</v>
      </c>
      <c r="G682" s="3"/>
      <c r="H682" s="4"/>
      <c r="I682" s="5"/>
      <c r="J682" s="3"/>
      <c r="K682" s="5"/>
      <c r="L682" s="6"/>
      <c r="M682" s="18"/>
      <c r="N682" s="79"/>
    </row>
    <row r="683" spans="1:14">
      <c r="A683" s="3" t="s">
        <v>62</v>
      </c>
      <c r="B683" s="4">
        <f>_xlfn.XLOOKUP(A683,Preisliste!A:A,Preisliste!B:B,"nicht gefunden")</f>
        <v>550</v>
      </c>
      <c r="C683" s="3">
        <v>110</v>
      </c>
      <c r="D683" s="3">
        <f>D681</f>
        <v>24</v>
      </c>
      <c r="E683" s="5">
        <f t="shared" si="18"/>
        <v>2640</v>
      </c>
      <c r="F683" s="6">
        <f t="shared" si="19"/>
        <v>1452</v>
      </c>
      <c r="G683" s="3"/>
      <c r="H683" s="3"/>
      <c r="I683" s="5"/>
      <c r="J683" s="3"/>
      <c r="K683" s="5"/>
      <c r="L683" s="3"/>
      <c r="M683" s="18"/>
      <c r="N683" s="79"/>
    </row>
    <row r="684" spans="1:14">
      <c r="A684" s="3" t="s">
        <v>246</v>
      </c>
      <c r="B684" s="4">
        <f>_xlfn.XLOOKUP(A684,Preisliste!A:A,Preisliste!B:B,"nicht gefunden")</f>
        <v>1610</v>
      </c>
      <c r="C684" s="3">
        <v>100</v>
      </c>
      <c r="D684" s="3">
        <v>24</v>
      </c>
      <c r="E684" s="5">
        <f t="shared" si="18"/>
        <v>2400</v>
      </c>
      <c r="F684" s="6">
        <f t="shared" si="19"/>
        <v>3864</v>
      </c>
      <c r="G684" s="3"/>
      <c r="H684" s="3"/>
      <c r="I684" s="5"/>
      <c r="J684" s="3"/>
      <c r="K684" s="5"/>
      <c r="L684" s="3"/>
      <c r="M684" s="18"/>
      <c r="N684" s="79"/>
    </row>
    <row r="685" spans="1:14">
      <c r="A685" s="3" t="s">
        <v>128</v>
      </c>
      <c r="B685" s="4">
        <f>_xlfn.XLOOKUP(A685,Preisliste!A:A,Preisliste!B:B,"nicht gefunden")</f>
        <v>3150</v>
      </c>
      <c r="C685" s="3">
        <v>25</v>
      </c>
      <c r="D685" s="3">
        <f>D684</f>
        <v>24</v>
      </c>
      <c r="E685" s="5">
        <f t="shared" si="18"/>
        <v>600</v>
      </c>
      <c r="F685" s="6">
        <f t="shared" si="19"/>
        <v>1890</v>
      </c>
      <c r="G685" s="3"/>
      <c r="H685" s="3"/>
      <c r="I685" s="5"/>
      <c r="J685" s="3"/>
      <c r="K685" s="5"/>
      <c r="L685" s="3"/>
      <c r="M685" s="18"/>
      <c r="N685" s="79"/>
    </row>
    <row r="686" spans="1:14">
      <c r="A686" s="3" t="s">
        <v>126</v>
      </c>
      <c r="B686" s="4">
        <f>_xlfn.XLOOKUP(A686,Preisliste!A:A,Preisliste!B:B,"nicht gefunden")</f>
        <v>120</v>
      </c>
      <c r="C686" s="3">
        <v>5</v>
      </c>
      <c r="D686" s="3">
        <f>D685</f>
        <v>24</v>
      </c>
      <c r="E686" s="5">
        <f t="shared" si="18"/>
        <v>120</v>
      </c>
      <c r="F686" s="6">
        <f t="shared" si="19"/>
        <v>14.399999999999999</v>
      </c>
      <c r="G686" s="3"/>
      <c r="H686" s="3"/>
      <c r="I686" s="5"/>
      <c r="J686" s="3"/>
      <c r="K686" s="5"/>
      <c r="L686" s="3"/>
      <c r="M686" s="18"/>
      <c r="N686" s="79"/>
    </row>
    <row r="687" spans="1:14">
      <c r="A687" s="13" t="s">
        <v>5</v>
      </c>
      <c r="B687" s="13" t="s">
        <v>6</v>
      </c>
      <c r="C687" s="13" t="s">
        <v>7</v>
      </c>
      <c r="D687" s="13" t="s">
        <v>8</v>
      </c>
      <c r="E687" s="13" t="s">
        <v>9</v>
      </c>
      <c r="F687" s="13" t="s">
        <v>10</v>
      </c>
      <c r="G687" s="13" t="s">
        <v>11</v>
      </c>
      <c r="H687" s="13" t="s">
        <v>6</v>
      </c>
      <c r="I687" s="13" t="s">
        <v>12</v>
      </c>
      <c r="J687" s="13" t="s">
        <v>8</v>
      </c>
      <c r="K687" s="13" t="s">
        <v>13</v>
      </c>
      <c r="L687" s="13" t="s">
        <v>14</v>
      </c>
      <c r="M687" s="19" t="s">
        <v>15</v>
      </c>
      <c r="N687" s="79"/>
    </row>
    <row r="688" spans="1:14">
      <c r="A688" s="7" t="s">
        <v>101</v>
      </c>
      <c r="B688" s="8">
        <f>_xlfn.XLOOKUP(A688,Preisliste!A:A,Preisliste!B:B,"nicht gefunden")</f>
        <v>490</v>
      </c>
      <c r="C688" s="7">
        <v>150</v>
      </c>
      <c r="D688" s="7">
        <v>24</v>
      </c>
      <c r="E688" s="9">
        <f>D688*C688</f>
        <v>3600</v>
      </c>
      <c r="F688" s="10">
        <f>(E688/1000)*B688</f>
        <v>1764</v>
      </c>
      <c r="G688" s="7" t="s">
        <v>242</v>
      </c>
      <c r="H688" s="8">
        <f>_xlfn.XLOOKUP(G688,Preisliste!A:A,Preisliste!B:B,"nicht gefunden")</f>
        <v>1150</v>
      </c>
      <c r="I688" s="9">
        <v>400</v>
      </c>
      <c r="J688" s="7">
        <f>D688</f>
        <v>24</v>
      </c>
      <c r="K688" s="9">
        <f>I688*J688</f>
        <v>9600</v>
      </c>
      <c r="L688" s="10">
        <f>(K688/1000)*H688</f>
        <v>11040</v>
      </c>
      <c r="M688" s="20">
        <f>L688-F688-F689-F690-F691</f>
        <v>2624.4</v>
      </c>
      <c r="N688" s="79"/>
    </row>
    <row r="689" spans="1:14">
      <c r="A689" s="7" t="s">
        <v>72</v>
      </c>
      <c r="B689" s="8">
        <f>_xlfn.XLOOKUP(A689,Preisliste!A:A,Preisliste!B:B,"nicht gefunden")</f>
        <v>2100</v>
      </c>
      <c r="C689" s="7">
        <v>100</v>
      </c>
      <c r="D689" s="7">
        <f>D688</f>
        <v>24</v>
      </c>
      <c r="E689" s="9">
        <f>D689*C689</f>
        <v>2400</v>
      </c>
      <c r="F689" s="10">
        <f>(E689/1000)*B689</f>
        <v>5040</v>
      </c>
      <c r="G689" s="7"/>
      <c r="H689" s="8"/>
      <c r="I689" s="9"/>
      <c r="J689" s="7"/>
      <c r="K689" s="9"/>
      <c r="L689" s="10"/>
      <c r="M689" s="21"/>
      <c r="N689" s="79"/>
    </row>
    <row r="690" spans="1:14">
      <c r="A690" s="7" t="s">
        <v>144</v>
      </c>
      <c r="B690" s="8">
        <f>_xlfn.XLOOKUP(A690,Preisliste!A:A,Preisliste!B:B,"nicht gefunden")</f>
        <v>2100</v>
      </c>
      <c r="C690" s="7">
        <v>25</v>
      </c>
      <c r="D690" s="7">
        <f>D688</f>
        <v>24</v>
      </c>
      <c r="E690" s="9">
        <f>D690*C690</f>
        <v>600</v>
      </c>
      <c r="F690" s="10">
        <f>(E690/1000)*B690</f>
        <v>1260</v>
      </c>
      <c r="G690" s="7"/>
      <c r="H690" s="7"/>
      <c r="I690" s="9"/>
      <c r="J690" s="7"/>
      <c r="K690" s="9"/>
      <c r="L690" s="7"/>
      <c r="M690" s="21"/>
      <c r="N690" s="79"/>
    </row>
    <row r="691" spans="1:14">
      <c r="A691" s="7" t="s">
        <v>163</v>
      </c>
      <c r="B691" s="8">
        <f>_xlfn.XLOOKUP(A691,Preisliste!A:A,Preisliste!B:B,"nicht gefunden")</f>
        <v>2930</v>
      </c>
      <c r="C691" s="7">
        <v>5</v>
      </c>
      <c r="D691" s="7">
        <v>24</v>
      </c>
      <c r="E691" s="9">
        <f>D691*C691</f>
        <v>120</v>
      </c>
      <c r="F691" s="10">
        <f>(E691/1000)*B691</f>
        <v>351.59999999999997</v>
      </c>
      <c r="G691" s="7"/>
      <c r="H691" s="7"/>
      <c r="I691" s="9"/>
      <c r="J691" s="7"/>
      <c r="K691" s="9"/>
      <c r="L691" s="7"/>
      <c r="M691" s="21"/>
      <c r="N691" s="79"/>
    </row>
    <row r="692" spans="1:14">
      <c r="A692" s="12" t="s">
        <v>5</v>
      </c>
      <c r="B692" s="12" t="s">
        <v>6</v>
      </c>
      <c r="C692" s="12" t="s">
        <v>7</v>
      </c>
      <c r="D692" s="12" t="s">
        <v>8</v>
      </c>
      <c r="E692" s="12" t="s">
        <v>9</v>
      </c>
      <c r="F692" s="12" t="s">
        <v>10</v>
      </c>
      <c r="G692" s="12" t="s">
        <v>11</v>
      </c>
      <c r="H692" s="12" t="s">
        <v>6</v>
      </c>
      <c r="I692" s="12" t="s">
        <v>12</v>
      </c>
      <c r="J692" s="12" t="s">
        <v>8</v>
      </c>
      <c r="K692" s="12" t="s">
        <v>13</v>
      </c>
      <c r="L692" s="12" t="s">
        <v>14</v>
      </c>
      <c r="M692" s="16" t="s">
        <v>15</v>
      </c>
      <c r="N692" s="79"/>
    </row>
    <row r="693" spans="1:14">
      <c r="A693" s="3" t="s">
        <v>101</v>
      </c>
      <c r="B693" s="4">
        <f>_xlfn.XLOOKUP(A693,Preisliste!A:A,Preisliste!B:B,"nicht gefunden")</f>
        <v>490</v>
      </c>
      <c r="C693" s="3">
        <v>320</v>
      </c>
      <c r="D693" s="3">
        <v>24</v>
      </c>
      <c r="E693" s="5">
        <f>D693*C693</f>
        <v>7680</v>
      </c>
      <c r="F693" s="6">
        <f>(E693/1000)*B693</f>
        <v>3763.2</v>
      </c>
      <c r="G693" s="3" t="s">
        <v>247</v>
      </c>
      <c r="H693" s="4">
        <f>_xlfn.XLOOKUP(G693,Preisliste!A:A,Preisliste!B:B,"nicht gefunden")</f>
        <v>2100</v>
      </c>
      <c r="I693" s="5">
        <v>250</v>
      </c>
      <c r="J693" s="3">
        <f>D693</f>
        <v>24</v>
      </c>
      <c r="K693" s="5">
        <f>I693*J693</f>
        <v>6000</v>
      </c>
      <c r="L693" s="6">
        <f>(K693/1000)*H693</f>
        <v>12600</v>
      </c>
      <c r="M693" s="17">
        <f>L693-F693-F694-F695-F696</f>
        <v>5822.4</v>
      </c>
      <c r="N693" s="79"/>
    </row>
    <row r="694" spans="1:14">
      <c r="A694" s="3" t="s">
        <v>108</v>
      </c>
      <c r="B694" s="4">
        <f>_xlfn.XLOOKUP(A694,Preisliste!A:A,Preisliste!B:B,"nicht gefunden")</f>
        <v>185</v>
      </c>
      <c r="C694" s="3">
        <v>250</v>
      </c>
      <c r="D694" s="3">
        <f>D693</f>
        <v>24</v>
      </c>
      <c r="E694" s="5">
        <f>D694*C694</f>
        <v>6000</v>
      </c>
      <c r="F694" s="6">
        <f>(E694/1000)*B694</f>
        <v>1110</v>
      </c>
      <c r="G694" s="3"/>
      <c r="H694" s="4"/>
      <c r="I694" s="5"/>
      <c r="J694" s="3"/>
      <c r="K694" s="5"/>
      <c r="L694" s="6"/>
      <c r="M694" s="18"/>
      <c r="N694" s="79"/>
    </row>
    <row r="695" spans="1:14">
      <c r="A695" s="3" t="s">
        <v>128</v>
      </c>
      <c r="B695" s="4">
        <f>_xlfn.XLOOKUP(A695,Preisliste!A:A,Preisliste!B:B,"nicht gefunden")</f>
        <v>3150</v>
      </c>
      <c r="C695" s="3">
        <v>25</v>
      </c>
      <c r="D695" s="3">
        <f>D693</f>
        <v>24</v>
      </c>
      <c r="E695" s="5">
        <f>D695*C695</f>
        <v>600</v>
      </c>
      <c r="F695" s="6">
        <f>(E695/1000)*B695</f>
        <v>1890</v>
      </c>
      <c r="G695" s="3"/>
      <c r="H695" s="3"/>
      <c r="I695" s="5"/>
      <c r="J695" s="3"/>
      <c r="K695" s="5"/>
      <c r="L695" s="3"/>
      <c r="M695" s="18"/>
      <c r="N695" s="79"/>
    </row>
    <row r="696" spans="1:14">
      <c r="A696" s="3" t="s">
        <v>126</v>
      </c>
      <c r="B696" s="4">
        <f>_xlfn.XLOOKUP(A696,Preisliste!A:A,Preisliste!B:B,"nicht gefunden")</f>
        <v>120</v>
      </c>
      <c r="C696" s="3">
        <v>5</v>
      </c>
      <c r="D696" s="3">
        <v>24</v>
      </c>
      <c r="E696" s="5">
        <f>D696*C696</f>
        <v>120</v>
      </c>
      <c r="F696" s="6">
        <f>(E696/1000)*B696</f>
        <v>14.399999999999999</v>
      </c>
      <c r="G696" s="3"/>
      <c r="H696" s="3"/>
      <c r="I696" s="5"/>
      <c r="J696" s="3"/>
      <c r="K696" s="5"/>
      <c r="L696" s="3"/>
      <c r="M696" s="18"/>
      <c r="N696" s="79"/>
    </row>
    <row r="697" spans="1:14">
      <c r="A697" s="13" t="s">
        <v>5</v>
      </c>
      <c r="B697" s="13" t="s">
        <v>6</v>
      </c>
      <c r="C697" s="13" t="s">
        <v>7</v>
      </c>
      <c r="D697" s="13" t="s">
        <v>8</v>
      </c>
      <c r="E697" s="13" t="s">
        <v>9</v>
      </c>
      <c r="F697" s="13" t="s">
        <v>10</v>
      </c>
      <c r="G697" s="13" t="s">
        <v>11</v>
      </c>
      <c r="H697" s="13" t="s">
        <v>6</v>
      </c>
      <c r="I697" s="13" t="s">
        <v>12</v>
      </c>
      <c r="J697" s="13" t="s">
        <v>8</v>
      </c>
      <c r="K697" s="13" t="s">
        <v>13</v>
      </c>
      <c r="L697" s="13" t="s">
        <v>14</v>
      </c>
      <c r="M697" s="19" t="s">
        <v>15</v>
      </c>
      <c r="N697" s="79"/>
    </row>
    <row r="698" spans="1:14">
      <c r="A698" s="7" t="s">
        <v>54</v>
      </c>
      <c r="B698" s="8">
        <f>_xlfn.XLOOKUP(A698,Preisliste!A:A,Preisliste!B:B,"nicht gefunden")</f>
        <v>570</v>
      </c>
      <c r="C698" s="7">
        <v>200</v>
      </c>
      <c r="D698" s="7">
        <v>24</v>
      </c>
      <c r="E698" s="9">
        <f>D698*C698</f>
        <v>4800</v>
      </c>
      <c r="F698" s="10">
        <f>(E698/1000)*B698</f>
        <v>2736</v>
      </c>
      <c r="G698" s="7" t="s">
        <v>248</v>
      </c>
      <c r="H698" s="8">
        <f>_xlfn.XLOOKUP(G698,Preisliste!A:A,Preisliste!B:B,"nicht gefunden")</f>
        <v>1480</v>
      </c>
      <c r="I698" s="9">
        <v>350</v>
      </c>
      <c r="J698" s="7">
        <f>D698</f>
        <v>24</v>
      </c>
      <c r="K698" s="9">
        <f>I698*J698</f>
        <v>8400</v>
      </c>
      <c r="L698" s="10">
        <f>(K698/1000)*H698</f>
        <v>12432</v>
      </c>
      <c r="M698" s="20">
        <f>L698-F698-F699-F700</f>
        <v>6774</v>
      </c>
      <c r="N698" s="79"/>
    </row>
    <row r="699" spans="1:14">
      <c r="A699" s="7" t="s">
        <v>43</v>
      </c>
      <c r="B699" s="8">
        <f>_xlfn.XLOOKUP(A699,Preisliste!A:A,Preisliste!B:B,"nicht gefunden")</f>
        <v>255</v>
      </c>
      <c r="C699" s="7">
        <v>420</v>
      </c>
      <c r="D699" s="7">
        <f>D698</f>
        <v>24</v>
      </c>
      <c r="E699" s="9">
        <f>D699*C699</f>
        <v>10080</v>
      </c>
      <c r="F699" s="10">
        <f>(E699/1000)*B699</f>
        <v>2570.4</v>
      </c>
      <c r="G699" s="7"/>
      <c r="H699" s="8"/>
      <c r="I699" s="9"/>
      <c r="J699" s="7"/>
      <c r="K699" s="9"/>
      <c r="L699" s="10"/>
      <c r="M699" s="21"/>
      <c r="N699" s="79"/>
    </row>
    <row r="700" spans="1:14">
      <c r="A700" s="7" t="s">
        <v>163</v>
      </c>
      <c r="B700" s="8">
        <f>_xlfn.XLOOKUP(A700,Preisliste!A:A,Preisliste!B:B,"nicht gefunden")</f>
        <v>2930</v>
      </c>
      <c r="C700" s="7">
        <v>5</v>
      </c>
      <c r="D700" s="7">
        <f>D698</f>
        <v>24</v>
      </c>
      <c r="E700" s="9">
        <f>D700*C700</f>
        <v>120</v>
      </c>
      <c r="F700" s="10">
        <f>(E700/1000)*B700</f>
        <v>351.59999999999997</v>
      </c>
      <c r="G700" s="7"/>
      <c r="H700" s="7"/>
      <c r="I700" s="9"/>
      <c r="J700" s="7"/>
      <c r="K700" s="9"/>
      <c r="L700" s="7"/>
      <c r="M700" s="21"/>
      <c r="N700" s="79"/>
    </row>
    <row r="701" spans="1:14">
      <c r="A701" s="12" t="s">
        <v>5</v>
      </c>
      <c r="B701" s="12" t="s">
        <v>6</v>
      </c>
      <c r="C701" s="12" t="s">
        <v>7</v>
      </c>
      <c r="D701" s="12" t="s">
        <v>8</v>
      </c>
      <c r="E701" s="12" t="s">
        <v>9</v>
      </c>
      <c r="F701" s="12" t="s">
        <v>10</v>
      </c>
      <c r="G701" s="12" t="s">
        <v>11</v>
      </c>
      <c r="H701" s="12" t="s">
        <v>6</v>
      </c>
      <c r="I701" s="12" t="s">
        <v>12</v>
      </c>
      <c r="J701" s="12" t="s">
        <v>8</v>
      </c>
      <c r="K701" s="12" t="s">
        <v>13</v>
      </c>
      <c r="L701" s="12" t="s">
        <v>14</v>
      </c>
      <c r="M701" s="16" t="s">
        <v>15</v>
      </c>
      <c r="N701" s="79"/>
    </row>
    <row r="702" spans="1:14">
      <c r="A702" s="3" t="s">
        <v>84</v>
      </c>
      <c r="B702" s="4">
        <f>_xlfn.XLOOKUP(A702,Preisliste!A:A,Preisliste!B:B,"nicht gefunden")</f>
        <v>650</v>
      </c>
      <c r="C702" s="3">
        <v>250</v>
      </c>
      <c r="D702" s="3">
        <v>24</v>
      </c>
      <c r="E702" s="5">
        <f>D702*C702</f>
        <v>6000</v>
      </c>
      <c r="F702" s="6">
        <f>(E702/1000)*B702</f>
        <v>3900</v>
      </c>
      <c r="G702" s="22" t="s">
        <v>249</v>
      </c>
      <c r="H702" s="4">
        <f>_xlfn.XLOOKUP(G702,Preisliste!A:A,Preisliste!B:B,"nicht gefunden")</f>
        <v>1560</v>
      </c>
      <c r="I702" s="5">
        <v>230</v>
      </c>
      <c r="J702" s="3">
        <f>D702</f>
        <v>24</v>
      </c>
      <c r="K702" s="5">
        <f>I702*J702</f>
        <v>5520</v>
      </c>
      <c r="L702" s="6">
        <f>(K702/1000)*H702</f>
        <v>8611.1999999999989</v>
      </c>
      <c r="M702" s="17">
        <f>L702-F702-F703-F704</f>
        <v>3073.1999999999989</v>
      </c>
      <c r="N702" s="79"/>
    </row>
    <row r="703" spans="1:14">
      <c r="A703" s="3" t="s">
        <v>37</v>
      </c>
      <c r="B703" s="4">
        <f>_xlfn.XLOOKUP(A703,Preisliste!A:A,Preisliste!B:B,"nicht gefunden")</f>
        <v>1050</v>
      </c>
      <c r="C703" s="3">
        <v>50</v>
      </c>
      <c r="D703" s="3">
        <f>D702</f>
        <v>24</v>
      </c>
      <c r="E703" s="5">
        <f>D703*C703</f>
        <v>1200</v>
      </c>
      <c r="F703" s="6">
        <f>(E703/1000)*B703</f>
        <v>1260</v>
      </c>
      <c r="G703" s="3"/>
      <c r="H703" s="4"/>
      <c r="I703" s="5"/>
      <c r="J703" s="3"/>
      <c r="K703" s="5"/>
      <c r="L703" s="6"/>
      <c r="M703" s="18"/>
      <c r="N703" s="79"/>
    </row>
    <row r="704" spans="1:14">
      <c r="A704" s="3" t="s">
        <v>128</v>
      </c>
      <c r="B704" s="4">
        <f>_xlfn.XLOOKUP(A704,Preisliste!A:A,Preisliste!B:B,"nicht gefunden")</f>
        <v>3150</v>
      </c>
      <c r="C704" s="3">
        <v>5</v>
      </c>
      <c r="D704" s="3">
        <f>D702</f>
        <v>24</v>
      </c>
      <c r="E704" s="5">
        <f>D704*C704</f>
        <v>120</v>
      </c>
      <c r="F704" s="6">
        <f>(E704/1000)*B704</f>
        <v>378</v>
      </c>
      <c r="G704" s="3"/>
      <c r="H704" s="3"/>
      <c r="I704" s="5"/>
      <c r="J704" s="3"/>
      <c r="K704" s="5"/>
      <c r="L704" s="3"/>
      <c r="M704" s="18"/>
      <c r="N704" s="79"/>
    </row>
    <row r="705" spans="1:14">
      <c r="A705" s="13" t="s">
        <v>5</v>
      </c>
      <c r="B705" s="13" t="s">
        <v>6</v>
      </c>
      <c r="C705" s="13" t="s">
        <v>7</v>
      </c>
      <c r="D705" s="13" t="s">
        <v>8</v>
      </c>
      <c r="E705" s="13" t="s">
        <v>9</v>
      </c>
      <c r="F705" s="13" t="s">
        <v>10</v>
      </c>
      <c r="G705" s="13" t="s">
        <v>11</v>
      </c>
      <c r="H705" s="13" t="s">
        <v>6</v>
      </c>
      <c r="I705" s="13" t="s">
        <v>12</v>
      </c>
      <c r="J705" s="13" t="s">
        <v>8</v>
      </c>
      <c r="K705" s="13" t="s">
        <v>13</v>
      </c>
      <c r="L705" s="13" t="s">
        <v>14</v>
      </c>
      <c r="M705" s="19" t="s">
        <v>15</v>
      </c>
      <c r="N705" s="79"/>
    </row>
    <row r="706" spans="1:14">
      <c r="A706" s="7" t="s">
        <v>52</v>
      </c>
      <c r="B706" s="8">
        <f>_xlfn.XLOOKUP(A706,Preisliste!A:A,Preisliste!B:B,"nicht gefunden")</f>
        <v>1900</v>
      </c>
      <c r="C706" s="7">
        <v>100</v>
      </c>
      <c r="D706" s="7">
        <v>24</v>
      </c>
      <c r="E706" s="9">
        <f>D706*C706</f>
        <v>2400</v>
      </c>
      <c r="F706" s="10">
        <f>(E706/1000)*B706</f>
        <v>4560</v>
      </c>
      <c r="G706" s="7" t="s">
        <v>250</v>
      </c>
      <c r="H706" s="8">
        <f>_xlfn.XLOOKUP(G706,Preisliste!A:A,Preisliste!B:B,"nicht gefunden")</f>
        <v>1550</v>
      </c>
      <c r="I706" s="9">
        <v>380</v>
      </c>
      <c r="J706" s="7">
        <f>D706</f>
        <v>24</v>
      </c>
      <c r="K706" s="9">
        <f>I706*J706</f>
        <v>9120</v>
      </c>
      <c r="L706" s="10">
        <f>(K706/1000)*H706</f>
        <v>14135.999999999998</v>
      </c>
      <c r="M706" s="20">
        <f>L706-F706-F707-F708-F709</f>
        <v>4397.9999999999982</v>
      </c>
      <c r="N706" s="79"/>
    </row>
    <row r="707" spans="1:14">
      <c r="A707" s="7" t="s">
        <v>67</v>
      </c>
      <c r="B707" s="8">
        <f>_xlfn.XLOOKUP(A707,Preisliste!A:A,Preisliste!B:B,"nicht gefunden")</f>
        <v>1900</v>
      </c>
      <c r="C707" s="7">
        <v>80</v>
      </c>
      <c r="D707" s="7">
        <f>D706</f>
        <v>24</v>
      </c>
      <c r="E707" s="9">
        <f>D707*C707</f>
        <v>1920</v>
      </c>
      <c r="F707" s="10">
        <f>(E707/1000)*B707</f>
        <v>3648</v>
      </c>
      <c r="G707" s="7"/>
      <c r="H707" s="8"/>
      <c r="I707" s="9"/>
      <c r="J707" s="7"/>
      <c r="K707" s="9"/>
      <c r="L707" s="10"/>
      <c r="M707" s="21"/>
      <c r="N707" s="79"/>
    </row>
    <row r="708" spans="1:14">
      <c r="A708" s="7" t="s">
        <v>64</v>
      </c>
      <c r="B708" s="8">
        <f>_xlfn.XLOOKUP(A708,Preisliste!A:A,Preisliste!B:B,"nicht gefunden")</f>
        <v>480</v>
      </c>
      <c r="C708" s="7">
        <v>100</v>
      </c>
      <c r="D708" s="7">
        <f>D706</f>
        <v>24</v>
      </c>
      <c r="E708" s="9">
        <f>D708*C708</f>
        <v>2400</v>
      </c>
      <c r="F708" s="10">
        <f>(E708/1000)*B708</f>
        <v>1152</v>
      </c>
      <c r="G708" s="7"/>
      <c r="H708" s="7"/>
      <c r="I708" s="9"/>
      <c r="J708" s="7"/>
      <c r="K708" s="9"/>
      <c r="L708" s="7"/>
      <c r="M708" s="21"/>
      <c r="N708" s="79"/>
    </row>
    <row r="709" spans="1:14">
      <c r="A709" s="7" t="s">
        <v>128</v>
      </c>
      <c r="B709" s="8">
        <f>_xlfn.XLOOKUP(A709,Preisliste!A:A,Preisliste!B:B,"nicht gefunden")</f>
        <v>3150</v>
      </c>
      <c r="C709" s="7">
        <v>5</v>
      </c>
      <c r="D709" s="7">
        <v>24</v>
      </c>
      <c r="E709" s="9">
        <f>D709*C709</f>
        <v>120</v>
      </c>
      <c r="F709" s="10">
        <f>(E709/1000)*B709</f>
        <v>378</v>
      </c>
      <c r="G709" s="7"/>
      <c r="H709" s="7"/>
      <c r="I709" s="9"/>
      <c r="J709" s="7"/>
      <c r="K709" s="9"/>
      <c r="L709" s="7"/>
      <c r="M709" s="21"/>
      <c r="N709" s="79"/>
    </row>
    <row r="710" spans="1:14">
      <c r="A710" s="12" t="s">
        <v>5</v>
      </c>
      <c r="B710" s="12" t="s">
        <v>6</v>
      </c>
      <c r="C710" s="12" t="s">
        <v>7</v>
      </c>
      <c r="D710" s="12" t="s">
        <v>8</v>
      </c>
      <c r="E710" s="12" t="s">
        <v>9</v>
      </c>
      <c r="F710" s="12" t="s">
        <v>10</v>
      </c>
      <c r="G710" s="12" t="s">
        <v>11</v>
      </c>
      <c r="H710" s="12" t="s">
        <v>6</v>
      </c>
      <c r="I710" s="12" t="s">
        <v>12</v>
      </c>
      <c r="J710" s="12" t="s">
        <v>8</v>
      </c>
      <c r="K710" s="12" t="s">
        <v>13</v>
      </c>
      <c r="L710" s="12" t="s">
        <v>14</v>
      </c>
      <c r="M710" s="16" t="s">
        <v>15</v>
      </c>
      <c r="N710" s="79"/>
    </row>
    <row r="711" spans="1:14">
      <c r="A711" s="3" t="s">
        <v>101</v>
      </c>
      <c r="B711" s="4">
        <f>_xlfn.XLOOKUP(A711,Preisliste!A:A,Preisliste!B:B,"nicht gefunden")</f>
        <v>490</v>
      </c>
      <c r="C711" s="3">
        <v>200</v>
      </c>
      <c r="D711" s="3">
        <v>24</v>
      </c>
      <c r="E711" s="5">
        <f>D711*C711</f>
        <v>4800</v>
      </c>
      <c r="F711" s="6">
        <f>(E711/1000)*B711</f>
        <v>2352</v>
      </c>
      <c r="G711" s="3" t="s">
        <v>251</v>
      </c>
      <c r="H711" s="4">
        <f>_xlfn.XLOOKUP(G711,Preisliste!A:A,Preisliste!B:B,"nicht gefunden")</f>
        <v>2100</v>
      </c>
      <c r="I711" s="5">
        <v>250</v>
      </c>
      <c r="J711" s="3">
        <f>D711</f>
        <v>24</v>
      </c>
      <c r="K711" s="5">
        <f>I711*J711</f>
        <v>6000</v>
      </c>
      <c r="L711" s="6">
        <f>(K711/1000)*H711</f>
        <v>12600</v>
      </c>
      <c r="M711" s="17">
        <f>L711-F711-F712-F713-F714</f>
        <v>4917.6000000000004</v>
      </c>
      <c r="N711" s="79"/>
    </row>
    <row r="712" spans="1:14">
      <c r="A712" s="3" t="s">
        <v>67</v>
      </c>
      <c r="B712" s="4">
        <f>_xlfn.XLOOKUP(A712,Preisliste!A:A,Preisliste!B:B,"nicht gefunden")</f>
        <v>1900</v>
      </c>
      <c r="C712" s="3">
        <v>100</v>
      </c>
      <c r="D712" s="3">
        <f>D711</f>
        <v>24</v>
      </c>
      <c r="E712" s="5">
        <f>D712*C712</f>
        <v>2400</v>
      </c>
      <c r="F712" s="6">
        <f>(E712/1000)*B712</f>
        <v>4560</v>
      </c>
      <c r="G712" s="3"/>
      <c r="H712" s="4"/>
      <c r="I712" s="5"/>
      <c r="J712" s="3"/>
      <c r="K712" s="5"/>
      <c r="L712" s="6"/>
      <c r="M712" s="18"/>
      <c r="N712" s="79"/>
    </row>
    <row r="713" spans="1:14">
      <c r="A713" s="3" t="s">
        <v>128</v>
      </c>
      <c r="B713" s="4">
        <f>_xlfn.XLOOKUP(A713,Preisliste!A:A,Preisliste!B:B,"nicht gefunden")</f>
        <v>3150</v>
      </c>
      <c r="C713" s="3">
        <v>10</v>
      </c>
      <c r="D713" s="3">
        <f>D711</f>
        <v>24</v>
      </c>
      <c r="E713" s="5">
        <f>D713*C713</f>
        <v>240</v>
      </c>
      <c r="F713" s="6">
        <f>(E713/1000)*B713</f>
        <v>756</v>
      </c>
      <c r="G713" s="3"/>
      <c r="H713" s="3"/>
      <c r="I713" s="5"/>
      <c r="J713" s="3"/>
      <c r="K713" s="5"/>
      <c r="L713" s="3"/>
      <c r="M713" s="18"/>
      <c r="N713" s="79"/>
    </row>
    <row r="714" spans="1:14">
      <c r="A714" s="3" t="s">
        <v>126</v>
      </c>
      <c r="B714" s="4">
        <f>_xlfn.XLOOKUP(A714,Preisliste!A:A,Preisliste!B:B,"nicht gefunden")</f>
        <v>120</v>
      </c>
      <c r="C714" s="3">
        <v>5</v>
      </c>
      <c r="D714" s="3">
        <v>24</v>
      </c>
      <c r="E714" s="5">
        <f>D714*C714</f>
        <v>120</v>
      </c>
      <c r="F714" s="6">
        <f>(E714/1000)*B714</f>
        <v>14.399999999999999</v>
      </c>
      <c r="G714" s="3"/>
      <c r="H714" s="3"/>
      <c r="I714" s="5"/>
      <c r="J714" s="3"/>
      <c r="K714" s="5"/>
      <c r="L714" s="3"/>
      <c r="M714" s="18"/>
      <c r="N714" s="79"/>
    </row>
    <row r="715" spans="1:14">
      <c r="A715" s="13" t="s">
        <v>5</v>
      </c>
      <c r="B715" s="13" t="s">
        <v>6</v>
      </c>
      <c r="C715" s="13" t="s">
        <v>7</v>
      </c>
      <c r="D715" s="13" t="s">
        <v>8</v>
      </c>
      <c r="E715" s="13" t="s">
        <v>9</v>
      </c>
      <c r="F715" s="13" t="s">
        <v>10</v>
      </c>
      <c r="G715" s="13" t="s">
        <v>11</v>
      </c>
      <c r="H715" s="13" t="s">
        <v>6</v>
      </c>
      <c r="I715" s="13" t="s">
        <v>12</v>
      </c>
      <c r="J715" s="13" t="s">
        <v>8</v>
      </c>
      <c r="K715" s="13" t="s">
        <v>13</v>
      </c>
      <c r="L715" s="13" t="s">
        <v>14</v>
      </c>
      <c r="M715" s="19" t="s">
        <v>15</v>
      </c>
      <c r="N715" s="79"/>
    </row>
    <row r="716" spans="1:14">
      <c r="A716" s="7" t="s">
        <v>73</v>
      </c>
      <c r="B716" s="8">
        <f>_xlfn.XLOOKUP(A716,Preisliste!A:A,Preisliste!B:B,"nicht gefunden")</f>
        <v>1170</v>
      </c>
      <c r="C716" s="7">
        <v>140</v>
      </c>
      <c r="D716" s="7">
        <v>24</v>
      </c>
      <c r="E716" s="9">
        <f>D716*C716</f>
        <v>3360</v>
      </c>
      <c r="F716" s="10">
        <f>(E716/1000)*B716</f>
        <v>3931.2</v>
      </c>
      <c r="G716" s="7" t="s">
        <v>252</v>
      </c>
      <c r="H716" s="8">
        <f>_xlfn.XLOOKUP(G716,Preisliste!A:A,Preisliste!B:B,"nicht gefunden")</f>
        <v>1550</v>
      </c>
      <c r="I716" s="9">
        <v>320</v>
      </c>
      <c r="J716" s="7">
        <f>D716</f>
        <v>24</v>
      </c>
      <c r="K716" s="9">
        <f>I716*J716</f>
        <v>7680</v>
      </c>
      <c r="L716" s="10">
        <f>(K716/1000)*H716</f>
        <v>11904</v>
      </c>
      <c r="M716" s="20">
        <f>L716-F716-F717-F718</f>
        <v>2554.8000000000002</v>
      </c>
      <c r="N716" s="79"/>
    </row>
    <row r="717" spans="1:14">
      <c r="A717" s="7" t="s">
        <v>49</v>
      </c>
      <c r="B717" s="8">
        <f>_xlfn.XLOOKUP(A717,Preisliste!A:A,Preisliste!B:B,"nicht gefunden")</f>
        <v>1400</v>
      </c>
      <c r="C717" s="7">
        <v>150</v>
      </c>
      <c r="D717" s="7">
        <f>D716</f>
        <v>24</v>
      </c>
      <c r="E717" s="9">
        <f>D717*C717</f>
        <v>3600</v>
      </c>
      <c r="F717" s="10">
        <f>(E717/1000)*B717</f>
        <v>5040</v>
      </c>
      <c r="G717" s="7"/>
      <c r="H717" s="8"/>
      <c r="I717" s="9"/>
      <c r="J717" s="7"/>
      <c r="K717" s="9"/>
      <c r="L717" s="10"/>
      <c r="M717" s="21"/>
      <c r="N717" s="79"/>
    </row>
    <row r="718" spans="1:14">
      <c r="A718" s="7" t="s">
        <v>128</v>
      </c>
      <c r="B718" s="8">
        <f>_xlfn.XLOOKUP(A718,Preisliste!A:A,Preisliste!B:B,"nicht gefunden")</f>
        <v>3150</v>
      </c>
      <c r="C718" s="7">
        <v>5</v>
      </c>
      <c r="D718" s="7">
        <f>D716</f>
        <v>24</v>
      </c>
      <c r="E718" s="9">
        <f>D718*C718</f>
        <v>120</v>
      </c>
      <c r="F718" s="10">
        <f>(E718/1000)*B718</f>
        <v>378</v>
      </c>
      <c r="G718" s="7"/>
      <c r="H718" s="7"/>
      <c r="I718" s="9"/>
      <c r="J718" s="7"/>
      <c r="K718" s="9"/>
      <c r="L718" s="7"/>
      <c r="M718" s="21"/>
      <c r="N718" s="79"/>
    </row>
    <row r="719" spans="1:14">
      <c r="A719" s="12" t="s">
        <v>5</v>
      </c>
      <c r="B719" s="12" t="s">
        <v>6</v>
      </c>
      <c r="C719" s="12" t="s">
        <v>7</v>
      </c>
      <c r="D719" s="12" t="s">
        <v>8</v>
      </c>
      <c r="E719" s="15" t="s">
        <v>9</v>
      </c>
      <c r="F719" s="12" t="s">
        <v>10</v>
      </c>
      <c r="G719" s="12" t="s">
        <v>11</v>
      </c>
      <c r="H719" s="12" t="s">
        <v>6</v>
      </c>
      <c r="I719" s="15" t="s">
        <v>12</v>
      </c>
      <c r="J719" s="12" t="s">
        <v>8</v>
      </c>
      <c r="K719" s="15" t="s">
        <v>13</v>
      </c>
      <c r="L719" s="12" t="s">
        <v>14</v>
      </c>
      <c r="M719" s="16" t="s">
        <v>15</v>
      </c>
      <c r="N719" s="79"/>
    </row>
    <row r="720" spans="1:14">
      <c r="A720" s="3" t="s">
        <v>111</v>
      </c>
      <c r="B720" s="4">
        <f>_xlfn.XLOOKUP(A720,Preisliste!A:A,Preisliste!B:B,"nicht gefunden")</f>
        <v>670</v>
      </c>
      <c r="C720" s="3">
        <v>150</v>
      </c>
      <c r="D720" s="3">
        <v>24</v>
      </c>
      <c r="E720" s="5">
        <f>D720*C720</f>
        <v>3600</v>
      </c>
      <c r="F720" s="6">
        <f>(E720/1000)*B720</f>
        <v>2412</v>
      </c>
      <c r="G720" s="3" t="s">
        <v>248</v>
      </c>
      <c r="H720" s="4">
        <f>_xlfn.XLOOKUP(G720,Preisliste!A:A,Preisliste!B:B,"nicht gefunden")</f>
        <v>1480</v>
      </c>
      <c r="I720" s="5">
        <v>200</v>
      </c>
      <c r="J720" s="3">
        <f>D720</f>
        <v>24</v>
      </c>
      <c r="K720" s="5">
        <f>I720*J720</f>
        <v>4800</v>
      </c>
      <c r="L720" s="6">
        <f>(K720/1000)*H720</f>
        <v>7104</v>
      </c>
      <c r="M720" s="17">
        <f>L720-F720-F721</f>
        <v>2934</v>
      </c>
      <c r="N720" s="79"/>
    </row>
    <row r="721" spans="1:14">
      <c r="A721" s="3" t="s">
        <v>163</v>
      </c>
      <c r="B721" s="4">
        <f>_xlfn.XLOOKUP(A721,Preisliste!A:A,Preisliste!B:B,"nicht gefunden")</f>
        <v>2930</v>
      </c>
      <c r="C721" s="3">
        <v>25</v>
      </c>
      <c r="D721" s="3">
        <f>D720</f>
        <v>24</v>
      </c>
      <c r="E721" s="5">
        <f>D721*C721</f>
        <v>600</v>
      </c>
      <c r="F721" s="6">
        <f>(E721/1000)*B721</f>
        <v>1758</v>
      </c>
      <c r="G721" s="3"/>
      <c r="H721" s="4"/>
      <c r="I721" s="5"/>
      <c r="J721" s="3"/>
      <c r="K721" s="5"/>
      <c r="L721" s="6"/>
      <c r="M721" s="18"/>
      <c r="N721" s="79"/>
    </row>
    <row r="722" spans="1:14">
      <c r="A722" s="13" t="s">
        <v>5</v>
      </c>
      <c r="B722" s="13" t="s">
        <v>6</v>
      </c>
      <c r="C722" s="13" t="s">
        <v>7</v>
      </c>
      <c r="D722" s="13" t="s">
        <v>8</v>
      </c>
      <c r="E722" s="13" t="s">
        <v>9</v>
      </c>
      <c r="F722" s="13" t="s">
        <v>10</v>
      </c>
      <c r="G722" s="13" t="s">
        <v>11</v>
      </c>
      <c r="H722" s="13" t="s">
        <v>6</v>
      </c>
      <c r="I722" s="13" t="s">
        <v>12</v>
      </c>
      <c r="J722" s="13" t="s">
        <v>8</v>
      </c>
      <c r="K722" s="13" t="s">
        <v>13</v>
      </c>
      <c r="L722" s="13" t="s">
        <v>14</v>
      </c>
      <c r="M722" s="19" t="s">
        <v>15</v>
      </c>
      <c r="N722" s="79"/>
    </row>
    <row r="723" spans="1:14">
      <c r="A723" s="7" t="s">
        <v>111</v>
      </c>
      <c r="B723" s="8">
        <f>_xlfn.XLOOKUP(A723,Preisliste!A:A,Preisliste!B:B,"nicht gefunden")</f>
        <v>670</v>
      </c>
      <c r="C723" s="7">
        <v>140</v>
      </c>
      <c r="D723" s="7">
        <v>24</v>
      </c>
      <c r="E723" s="9">
        <f>D723*C723</f>
        <v>3360</v>
      </c>
      <c r="F723" s="10">
        <f>(E723/1000)*B723</f>
        <v>2251.1999999999998</v>
      </c>
      <c r="G723" s="7" t="s">
        <v>248</v>
      </c>
      <c r="H723" s="8">
        <f>_xlfn.XLOOKUP(G723,Preisliste!A:A,Preisliste!B:B,"nicht gefunden")</f>
        <v>1480</v>
      </c>
      <c r="I723" s="9">
        <v>250</v>
      </c>
      <c r="J723" s="7">
        <f>D723</f>
        <v>24</v>
      </c>
      <c r="K723" s="9">
        <f>I723*J723</f>
        <v>6000</v>
      </c>
      <c r="L723" s="10">
        <f>(K723/1000)*H723</f>
        <v>8880</v>
      </c>
      <c r="M723" s="20">
        <f>L723-F723-F724-F725</f>
        <v>2917.2000000000003</v>
      </c>
      <c r="N723" s="79"/>
    </row>
    <row r="724" spans="1:14">
      <c r="A724" s="7" t="s">
        <v>49</v>
      </c>
      <c r="B724" s="8">
        <f>_xlfn.XLOOKUP(A724,Preisliste!A:A,Preisliste!B:B,"nicht gefunden")</f>
        <v>1400</v>
      </c>
      <c r="C724" s="7">
        <v>100</v>
      </c>
      <c r="D724" s="7">
        <f>D723</f>
        <v>24</v>
      </c>
      <c r="E724" s="9">
        <f>D724*C724</f>
        <v>2400</v>
      </c>
      <c r="F724" s="10">
        <f>(E724/1000)*B724</f>
        <v>3360</v>
      </c>
      <c r="G724" s="7"/>
      <c r="H724" s="8"/>
      <c r="I724" s="9"/>
      <c r="J724" s="7"/>
      <c r="K724" s="9"/>
      <c r="L724" s="10"/>
      <c r="M724" s="21"/>
      <c r="N724" s="79"/>
    </row>
    <row r="725" spans="1:14">
      <c r="A725" s="7" t="s">
        <v>163</v>
      </c>
      <c r="B725" s="8">
        <f>_xlfn.XLOOKUP(A725,Preisliste!A:A,Preisliste!B:B,"nicht gefunden")</f>
        <v>2930</v>
      </c>
      <c r="C725" s="7">
        <v>5</v>
      </c>
      <c r="D725" s="7">
        <f>D723</f>
        <v>24</v>
      </c>
      <c r="E725" s="9">
        <f>D725*C725</f>
        <v>120</v>
      </c>
      <c r="F725" s="10">
        <f>(E725/1000)*B725</f>
        <v>351.59999999999997</v>
      </c>
      <c r="G725" s="7"/>
      <c r="H725" s="7"/>
      <c r="I725" s="9"/>
      <c r="J725" s="7"/>
      <c r="K725" s="9"/>
      <c r="L725" s="7"/>
      <c r="M725" s="21"/>
      <c r="N725" s="79"/>
    </row>
    <row r="726" spans="1:14">
      <c r="A726" s="12" t="s">
        <v>5</v>
      </c>
      <c r="B726" s="12" t="s">
        <v>6</v>
      </c>
      <c r="C726" s="12" t="s">
        <v>7</v>
      </c>
      <c r="D726" s="12" t="s">
        <v>8</v>
      </c>
      <c r="E726" s="12" t="s">
        <v>9</v>
      </c>
      <c r="F726" s="12" t="s">
        <v>10</v>
      </c>
      <c r="G726" s="12" t="s">
        <v>11</v>
      </c>
      <c r="H726" s="12" t="s">
        <v>6</v>
      </c>
      <c r="I726" s="12" t="s">
        <v>12</v>
      </c>
      <c r="J726" s="12" t="s">
        <v>8</v>
      </c>
      <c r="K726" s="12" t="s">
        <v>13</v>
      </c>
      <c r="L726" s="12" t="s">
        <v>14</v>
      </c>
      <c r="M726" s="16" t="s">
        <v>15</v>
      </c>
      <c r="N726" s="79"/>
    </row>
    <row r="727" spans="1:14">
      <c r="A727" s="3" t="s">
        <v>43</v>
      </c>
      <c r="B727" s="4">
        <f>_xlfn.XLOOKUP(A727,Preisliste!A:A,Preisliste!B:B,"nicht gefunden")</f>
        <v>255</v>
      </c>
      <c r="C727" s="3">
        <v>400</v>
      </c>
      <c r="D727" s="3">
        <v>24</v>
      </c>
      <c r="E727" s="5">
        <f>D727*C727</f>
        <v>9600</v>
      </c>
      <c r="F727" s="6">
        <f>(E727/1000)*B727</f>
        <v>2448</v>
      </c>
      <c r="G727" s="3" t="s">
        <v>243</v>
      </c>
      <c r="H727" s="4">
        <f>_xlfn.XLOOKUP(G727,Preisliste!A:A,Preisliste!B:B,"nicht gefunden")</f>
        <v>1500</v>
      </c>
      <c r="I727" s="5">
        <v>350</v>
      </c>
      <c r="J727" s="3">
        <f>D727</f>
        <v>24</v>
      </c>
      <c r="K727" s="5">
        <f>I727*J727</f>
        <v>8400</v>
      </c>
      <c r="L727" s="6">
        <f>(K727/1000)*H727</f>
        <v>12600</v>
      </c>
      <c r="M727" s="17">
        <f>L727-F727-F728-F729-F730</f>
        <v>3687.6</v>
      </c>
      <c r="N727" s="79"/>
    </row>
    <row r="728" spans="1:14">
      <c r="A728" s="3" t="s">
        <v>244</v>
      </c>
      <c r="B728" s="4">
        <f>_xlfn.XLOOKUP(A728,Preisliste!A:A,Preisliste!B:B,"nicht gefunden")</f>
        <v>1900</v>
      </c>
      <c r="C728" s="3">
        <v>100</v>
      </c>
      <c r="D728" s="3">
        <f>D727</f>
        <v>24</v>
      </c>
      <c r="E728" s="5">
        <f>D728*C728</f>
        <v>2400</v>
      </c>
      <c r="F728" s="6">
        <f>(E728/1000)*B728</f>
        <v>4560</v>
      </c>
      <c r="G728" s="3"/>
      <c r="H728" s="4"/>
      <c r="I728" s="5"/>
      <c r="J728" s="3"/>
      <c r="K728" s="5"/>
      <c r="L728" s="6"/>
      <c r="M728" s="18"/>
      <c r="N728" s="79"/>
    </row>
    <row r="729" spans="1:14">
      <c r="A729" s="3" t="s">
        <v>128</v>
      </c>
      <c r="B729" s="4">
        <f>_xlfn.XLOOKUP(A729,Preisliste!A:A,Preisliste!B:B,"nicht gefunden")</f>
        <v>3150</v>
      </c>
      <c r="C729" s="3">
        <v>25</v>
      </c>
      <c r="D729" s="3">
        <f>D727</f>
        <v>24</v>
      </c>
      <c r="E729" s="5">
        <f>D729*C729</f>
        <v>600</v>
      </c>
      <c r="F729" s="6">
        <f>(E729/1000)*B729</f>
        <v>1890</v>
      </c>
      <c r="G729" s="3"/>
      <c r="H729" s="3"/>
      <c r="I729" s="5"/>
      <c r="J729" s="3"/>
      <c r="K729" s="5"/>
      <c r="L729" s="3"/>
      <c r="M729" s="18"/>
      <c r="N729" s="79"/>
    </row>
    <row r="730" spans="1:14">
      <c r="A730" s="3" t="s">
        <v>126</v>
      </c>
      <c r="B730" s="4">
        <f>_xlfn.XLOOKUP(A730,Preisliste!A:A,Preisliste!B:B,"nicht gefunden")</f>
        <v>120</v>
      </c>
      <c r="C730" s="3">
        <v>5</v>
      </c>
      <c r="D730" s="3">
        <v>24</v>
      </c>
      <c r="E730" s="5">
        <f>D730*C730</f>
        <v>120</v>
      </c>
      <c r="F730" s="6">
        <f>(E730/1000)*B730</f>
        <v>14.399999999999999</v>
      </c>
      <c r="G730" s="3"/>
      <c r="H730" s="3"/>
      <c r="I730" s="5"/>
      <c r="J730" s="3"/>
      <c r="K730" s="5"/>
      <c r="L730" s="3"/>
      <c r="M730" s="18"/>
      <c r="N730" s="79"/>
    </row>
    <row r="731" spans="1:14">
      <c r="A731" s="13" t="s">
        <v>5</v>
      </c>
      <c r="B731" s="13" t="s">
        <v>6</v>
      </c>
      <c r="C731" s="13" t="s">
        <v>7</v>
      </c>
      <c r="D731" s="13" t="s">
        <v>8</v>
      </c>
      <c r="E731" s="13" t="s">
        <v>9</v>
      </c>
      <c r="F731" s="13" t="s">
        <v>10</v>
      </c>
      <c r="G731" s="13" t="s">
        <v>11</v>
      </c>
      <c r="H731" s="13" t="s">
        <v>6</v>
      </c>
      <c r="I731" s="13" t="s">
        <v>12</v>
      </c>
      <c r="J731" s="13" t="s">
        <v>8</v>
      </c>
      <c r="K731" s="13" t="s">
        <v>13</v>
      </c>
      <c r="L731" s="13" t="s">
        <v>14</v>
      </c>
      <c r="M731" s="19" t="s">
        <v>15</v>
      </c>
      <c r="N731" s="79"/>
    </row>
    <row r="732" spans="1:14">
      <c r="A732" s="7" t="s">
        <v>101</v>
      </c>
      <c r="B732" s="8">
        <f>_xlfn.XLOOKUP(A732,Preisliste!A:A,Preisliste!B:B,"nicht gefunden")</f>
        <v>490</v>
      </c>
      <c r="C732" s="7">
        <v>150</v>
      </c>
      <c r="D732" s="7">
        <v>24</v>
      </c>
      <c r="E732" s="9">
        <f>D732*C732</f>
        <v>3600</v>
      </c>
      <c r="F732" s="10">
        <f>(E732/1000)*B732</f>
        <v>1764</v>
      </c>
      <c r="G732" s="7" t="s">
        <v>242</v>
      </c>
      <c r="H732" s="8">
        <f>_xlfn.XLOOKUP(G732,Preisliste!A:A,Preisliste!B:B,"nicht gefunden")</f>
        <v>1150</v>
      </c>
      <c r="I732" s="9">
        <v>350</v>
      </c>
      <c r="J732" s="7">
        <f>D732</f>
        <v>24</v>
      </c>
      <c r="K732" s="9">
        <f>I732*J732</f>
        <v>8400</v>
      </c>
      <c r="L732" s="10">
        <f>(K732/1000)*H732</f>
        <v>9660</v>
      </c>
      <c r="M732" s="20">
        <f>L732-F732-F733-F734-F735</f>
        <v>2595.6</v>
      </c>
      <c r="N732" s="79"/>
    </row>
    <row r="733" spans="1:14">
      <c r="A733" s="7" t="s">
        <v>144</v>
      </c>
      <c r="B733" s="8">
        <f>_xlfn.XLOOKUP(A733,Preisliste!A:A,Preisliste!B:B,"nicht gefunden")</f>
        <v>2100</v>
      </c>
      <c r="C733" s="7">
        <v>70</v>
      </c>
      <c r="D733" s="7">
        <f>D732</f>
        <v>24</v>
      </c>
      <c r="E733" s="9">
        <f>D733*C733</f>
        <v>1680</v>
      </c>
      <c r="F733" s="10">
        <f>(E733/1000)*B733</f>
        <v>3528</v>
      </c>
      <c r="G733" s="7"/>
      <c r="H733" s="8"/>
      <c r="I733" s="9"/>
      <c r="J733" s="7"/>
      <c r="K733" s="9"/>
      <c r="L733" s="10"/>
      <c r="M733" s="21"/>
      <c r="N733" s="79"/>
    </row>
    <row r="734" spans="1:14">
      <c r="A734" s="7" t="s">
        <v>163</v>
      </c>
      <c r="B734" s="8">
        <f>_xlfn.XLOOKUP(A734,Preisliste!A:A,Preisliste!B:B,"nicht gefunden")</f>
        <v>2930</v>
      </c>
      <c r="C734" s="7">
        <v>25</v>
      </c>
      <c r="D734" s="7">
        <f>D732</f>
        <v>24</v>
      </c>
      <c r="E734" s="9">
        <f>D734*C734</f>
        <v>600</v>
      </c>
      <c r="F734" s="10">
        <f>(E734/1000)*B734</f>
        <v>1758</v>
      </c>
      <c r="G734" s="7"/>
      <c r="H734" s="7"/>
      <c r="I734" s="9"/>
      <c r="J734" s="7"/>
      <c r="K734" s="9"/>
      <c r="L734" s="7"/>
      <c r="M734" s="21"/>
      <c r="N734" s="79"/>
    </row>
    <row r="735" spans="1:14">
      <c r="A735" s="7" t="s">
        <v>126</v>
      </c>
      <c r="B735" s="8">
        <f>_xlfn.XLOOKUP(A735,Preisliste!A:A,Preisliste!B:B,"nicht gefunden")</f>
        <v>120</v>
      </c>
      <c r="C735" s="7">
        <v>5</v>
      </c>
      <c r="D735" s="7">
        <v>24</v>
      </c>
      <c r="E735" s="9">
        <f>D735*C735</f>
        <v>120</v>
      </c>
      <c r="F735" s="10">
        <f>(E735/1000)*B735</f>
        <v>14.399999999999999</v>
      </c>
      <c r="G735" s="7"/>
      <c r="H735" s="7"/>
      <c r="I735" s="9"/>
      <c r="J735" s="7"/>
      <c r="K735" s="9"/>
      <c r="L735" s="7"/>
      <c r="M735" s="21"/>
      <c r="N735" s="79"/>
    </row>
    <row r="736" spans="1:14">
      <c r="A736" s="12" t="s">
        <v>5</v>
      </c>
      <c r="B736" s="12" t="s">
        <v>6</v>
      </c>
      <c r="C736" s="12" t="s">
        <v>7</v>
      </c>
      <c r="D736" s="12" t="s">
        <v>8</v>
      </c>
      <c r="E736" s="15" t="s">
        <v>9</v>
      </c>
      <c r="F736" s="12" t="s">
        <v>10</v>
      </c>
      <c r="G736" s="12" t="s">
        <v>11</v>
      </c>
      <c r="H736" s="12" t="s">
        <v>6</v>
      </c>
      <c r="I736" s="15" t="s">
        <v>12</v>
      </c>
      <c r="J736" s="12" t="s">
        <v>8</v>
      </c>
      <c r="K736" s="15" t="s">
        <v>13</v>
      </c>
      <c r="L736" s="12" t="s">
        <v>14</v>
      </c>
      <c r="M736" s="16" t="s">
        <v>15</v>
      </c>
      <c r="N736" s="79"/>
    </row>
    <row r="737" spans="1:14">
      <c r="A737" s="3" t="s">
        <v>114</v>
      </c>
      <c r="B737" s="4">
        <f>_xlfn.XLOOKUP(A737,Preisliste!A:A,Preisliste!B:B,"nicht gefunden")</f>
        <v>1150</v>
      </c>
      <c r="C737" s="3">
        <v>100</v>
      </c>
      <c r="D737" s="3">
        <v>24</v>
      </c>
      <c r="E737" s="5">
        <f>D737*C737</f>
        <v>2400</v>
      </c>
      <c r="F737" s="6">
        <f>(E737/1000)*B737</f>
        <v>2760</v>
      </c>
      <c r="G737" s="3" t="s">
        <v>253</v>
      </c>
      <c r="H737" s="4">
        <f>_xlfn.XLOOKUP(G737,Preisliste!A:A,Preisliste!B:B,"nicht gefunden")</f>
        <v>1500</v>
      </c>
      <c r="I737" s="5">
        <v>160</v>
      </c>
      <c r="J737" s="3">
        <f>D737</f>
        <v>24</v>
      </c>
      <c r="K737" s="5">
        <f>I737*J737</f>
        <v>3840</v>
      </c>
      <c r="L737" s="6">
        <f>(K737/1000)*H737</f>
        <v>5760</v>
      </c>
      <c r="M737" s="17">
        <f>L737-F737-F738</f>
        <v>2244</v>
      </c>
      <c r="N737" s="79"/>
    </row>
    <row r="738" spans="1:14">
      <c r="A738" s="3" t="s">
        <v>128</v>
      </c>
      <c r="B738" s="4">
        <f>_xlfn.XLOOKUP(A738,Preisliste!A:A,Preisliste!B:B,"nicht gefunden")</f>
        <v>3150</v>
      </c>
      <c r="C738" s="3">
        <v>10</v>
      </c>
      <c r="D738" s="3">
        <f>D737</f>
        <v>24</v>
      </c>
      <c r="E738" s="5">
        <f>D738*C738</f>
        <v>240</v>
      </c>
      <c r="F738" s="6">
        <f>(E738/1000)*B738</f>
        <v>756</v>
      </c>
      <c r="G738" s="3"/>
      <c r="H738" s="4"/>
      <c r="I738" s="5"/>
      <c r="J738" s="3"/>
      <c r="K738" s="5"/>
      <c r="L738" s="6"/>
      <c r="M738" s="18"/>
      <c r="N738" s="79"/>
    </row>
    <row r="739" spans="1:14">
      <c r="A739" s="13" t="s">
        <v>5</v>
      </c>
      <c r="B739" s="13" t="s">
        <v>6</v>
      </c>
      <c r="C739" s="13" t="s">
        <v>7</v>
      </c>
      <c r="D739" s="13" t="s">
        <v>8</v>
      </c>
      <c r="E739" s="13" t="s">
        <v>9</v>
      </c>
      <c r="F739" s="13" t="s">
        <v>10</v>
      </c>
      <c r="G739" s="13" t="s">
        <v>11</v>
      </c>
      <c r="H739" s="13" t="s">
        <v>6</v>
      </c>
      <c r="I739" s="13" t="s">
        <v>12</v>
      </c>
      <c r="J739" s="13" t="s">
        <v>8</v>
      </c>
      <c r="K739" s="13" t="s">
        <v>13</v>
      </c>
      <c r="L739" s="13" t="s">
        <v>14</v>
      </c>
      <c r="M739" s="19" t="s">
        <v>15</v>
      </c>
      <c r="N739" s="79"/>
    </row>
    <row r="740" spans="1:14">
      <c r="A740" s="7" t="s">
        <v>47</v>
      </c>
      <c r="B740" s="8">
        <f>_xlfn.XLOOKUP(A740,Preisliste!A:A,Preisliste!B:B,"nicht gefunden")</f>
        <v>800</v>
      </c>
      <c r="C740" s="7">
        <v>50</v>
      </c>
      <c r="D740" s="7">
        <v>24</v>
      </c>
      <c r="E740" s="9">
        <f>D740*C740</f>
        <v>1200</v>
      </c>
      <c r="F740" s="10">
        <f>(E740/1000)*B740</f>
        <v>960</v>
      </c>
      <c r="G740" s="7" t="s">
        <v>248</v>
      </c>
      <c r="H740" s="8">
        <f>_xlfn.XLOOKUP(G740,Preisliste!A:A,Preisliste!B:B,"nicht gefunden")</f>
        <v>1480</v>
      </c>
      <c r="I740" s="9">
        <v>200</v>
      </c>
      <c r="J740" s="7">
        <f>D740</f>
        <v>24</v>
      </c>
      <c r="K740" s="9">
        <f>I740*J740</f>
        <v>4800</v>
      </c>
      <c r="L740" s="10">
        <f>(K740/1000)*H740</f>
        <v>7104</v>
      </c>
      <c r="M740" s="20">
        <f>L740-F740-F741-F742-F743-F744</f>
        <v>3356.4</v>
      </c>
      <c r="N740" s="79"/>
    </row>
    <row r="741" spans="1:14">
      <c r="A741" s="7" t="s">
        <v>62</v>
      </c>
      <c r="B741" s="8">
        <f>_xlfn.XLOOKUP(A741,Preisliste!A:A,Preisliste!B:B,"nicht gefunden")</f>
        <v>550</v>
      </c>
      <c r="C741" s="7">
        <v>50</v>
      </c>
      <c r="D741" s="7">
        <f>D740</f>
        <v>24</v>
      </c>
      <c r="E741" s="9">
        <f>D741*C741</f>
        <v>1200</v>
      </c>
      <c r="F741" s="10">
        <f>(E741/1000)*B741</f>
        <v>660</v>
      </c>
      <c r="G741" s="7"/>
      <c r="H741" s="8"/>
      <c r="I741" s="9"/>
      <c r="J741" s="7"/>
      <c r="K741" s="9"/>
      <c r="L741" s="10"/>
      <c r="M741" s="21"/>
      <c r="N741" s="79"/>
    </row>
    <row r="742" spans="1:14">
      <c r="A742" s="7" t="s">
        <v>172</v>
      </c>
      <c r="B742" s="8">
        <f>_xlfn.XLOOKUP(A742,Preisliste!A:A,Preisliste!B:B,"nicht gefunden")</f>
        <v>220</v>
      </c>
      <c r="C742" s="7">
        <v>200</v>
      </c>
      <c r="D742" s="7">
        <f>D740</f>
        <v>24</v>
      </c>
      <c r="E742" s="9">
        <f>D742*C742</f>
        <v>4800</v>
      </c>
      <c r="F742" s="10">
        <f>(E742/1000)*B742</f>
        <v>1056</v>
      </c>
      <c r="G742" s="7"/>
      <c r="H742" s="7"/>
      <c r="I742" s="9"/>
      <c r="J742" s="7"/>
      <c r="K742" s="9"/>
      <c r="L742" s="7"/>
      <c r="M742" s="21"/>
      <c r="N742" s="79"/>
    </row>
    <row r="743" spans="1:14">
      <c r="A743" s="7" t="s">
        <v>132</v>
      </c>
      <c r="B743" s="8">
        <f>_xlfn.XLOOKUP(A743,Preisliste!A:A,Preisliste!B:B,"nicht gefunden")</f>
        <v>150</v>
      </c>
      <c r="C743" s="7">
        <v>200</v>
      </c>
      <c r="D743" s="7">
        <v>24</v>
      </c>
      <c r="E743" s="9">
        <f>D743*C743</f>
        <v>4800</v>
      </c>
      <c r="F743" s="10">
        <f>(E743/1000)*B743</f>
        <v>720</v>
      </c>
      <c r="G743" s="7"/>
      <c r="H743" s="7"/>
      <c r="I743" s="9"/>
      <c r="J743" s="7"/>
      <c r="K743" s="9"/>
      <c r="L743" s="7"/>
      <c r="M743" s="21"/>
      <c r="N743" s="79"/>
    </row>
    <row r="744" spans="1:14">
      <c r="A744" s="7" t="s">
        <v>163</v>
      </c>
      <c r="B744" s="8">
        <f>_xlfn.XLOOKUP(A744,Preisliste!A:A,Preisliste!B:B,"nicht gefunden")</f>
        <v>2930</v>
      </c>
      <c r="C744" s="7">
        <v>5</v>
      </c>
      <c r="D744" s="7">
        <f>D743</f>
        <v>24</v>
      </c>
      <c r="E744" s="9">
        <f>D744*C744</f>
        <v>120</v>
      </c>
      <c r="F744" s="10">
        <f>(E744/1000)*B744</f>
        <v>351.59999999999997</v>
      </c>
      <c r="G744" s="7"/>
      <c r="H744" s="7"/>
      <c r="I744" s="9"/>
      <c r="J744" s="7"/>
      <c r="K744" s="9"/>
      <c r="L744" s="7"/>
      <c r="M744" s="21"/>
      <c r="N744" s="91"/>
    </row>
    <row r="746" spans="1:14">
      <c r="A746" s="71" t="s">
        <v>254</v>
      </c>
      <c r="B746" s="72"/>
      <c r="C746" s="72"/>
      <c r="D746" s="72"/>
      <c r="E746" s="72"/>
      <c r="F746" s="72"/>
      <c r="G746" s="72"/>
      <c r="H746" s="72"/>
      <c r="I746" s="72"/>
      <c r="J746" s="72"/>
      <c r="K746" s="73"/>
      <c r="L746" s="11" t="s">
        <v>1</v>
      </c>
      <c r="M746" s="74">
        <v>115000</v>
      </c>
      <c r="N746" s="75"/>
    </row>
    <row r="747" spans="1:14">
      <c r="A747" s="76" t="s">
        <v>2</v>
      </c>
      <c r="B747" s="76"/>
      <c r="C747" s="76"/>
      <c r="D747" s="76"/>
      <c r="E747" s="76"/>
      <c r="F747" s="76"/>
      <c r="G747" s="76" t="s">
        <v>3</v>
      </c>
      <c r="H747" s="76"/>
      <c r="I747" s="76"/>
      <c r="J747" s="76"/>
      <c r="K747" s="76"/>
      <c r="L747" s="76"/>
      <c r="M747" s="71" t="s">
        <v>4</v>
      </c>
      <c r="N747" s="77"/>
    </row>
    <row r="748" spans="1:14">
      <c r="A748" s="12" t="s">
        <v>5</v>
      </c>
      <c r="B748" s="12" t="s">
        <v>6</v>
      </c>
      <c r="C748" s="12" t="s">
        <v>7</v>
      </c>
      <c r="D748" s="12" t="s">
        <v>8</v>
      </c>
      <c r="E748" s="15" t="s">
        <v>9</v>
      </c>
      <c r="F748" s="12" t="s">
        <v>10</v>
      </c>
      <c r="G748" s="12" t="s">
        <v>11</v>
      </c>
      <c r="H748" s="12" t="s">
        <v>6</v>
      </c>
      <c r="I748" s="15" t="s">
        <v>12</v>
      </c>
      <c r="J748" s="12" t="s">
        <v>8</v>
      </c>
      <c r="K748" s="15" t="s">
        <v>13</v>
      </c>
      <c r="L748" s="12" t="s">
        <v>14</v>
      </c>
      <c r="M748" s="16" t="s">
        <v>15</v>
      </c>
      <c r="N748" s="78">
        <f>M749+M752+M755+M758+M761+M764+M767+M770</f>
        <v>47016</v>
      </c>
    </row>
    <row r="749" spans="1:14">
      <c r="A749" s="3" t="s">
        <v>255</v>
      </c>
      <c r="B749" s="4">
        <f>_xlfn.XLOOKUP(A749,Preisliste!A:A,Preisliste!B:B,"nicht gefunden")</f>
        <v>1200</v>
      </c>
      <c r="C749" s="3">
        <v>700</v>
      </c>
      <c r="D749" s="3">
        <v>24</v>
      </c>
      <c r="E749" s="5">
        <f>D749*C749</f>
        <v>16800</v>
      </c>
      <c r="F749" s="6">
        <f>(E749/1000)*B749</f>
        <v>20160</v>
      </c>
      <c r="G749" s="3" t="s">
        <v>256</v>
      </c>
      <c r="H749" s="4">
        <f>_xlfn.XLOOKUP(G749,Preisliste!A:A,Preisliste!B:B,"nicht gefunden")</f>
        <v>5200</v>
      </c>
      <c r="I749" s="5">
        <v>200</v>
      </c>
      <c r="J749" s="3">
        <f>D749</f>
        <v>24</v>
      </c>
      <c r="K749" s="5">
        <f>I749*J749</f>
        <v>4800</v>
      </c>
      <c r="L749" s="6">
        <f>(K749/1000)*H749</f>
        <v>24960</v>
      </c>
      <c r="M749" s="17">
        <f>L749-F749-F750</f>
        <v>3360</v>
      </c>
      <c r="N749" s="79"/>
    </row>
    <row r="750" spans="1:14">
      <c r="A750" s="3" t="s">
        <v>95</v>
      </c>
      <c r="B750" s="4">
        <f>_xlfn.XLOOKUP(A750,Preisliste!A:A,Preisliste!B:B,"nicht gefunden")</f>
        <v>1200</v>
      </c>
      <c r="C750" s="3">
        <v>50</v>
      </c>
      <c r="D750" s="3">
        <f>D749</f>
        <v>24</v>
      </c>
      <c r="E750" s="5">
        <f>D750*C750</f>
        <v>1200</v>
      </c>
      <c r="F750" s="6">
        <f>(E750/1000)*B750</f>
        <v>1440</v>
      </c>
      <c r="G750" s="3"/>
      <c r="H750" s="4"/>
      <c r="I750" s="5"/>
      <c r="J750" s="3"/>
      <c r="K750" s="5"/>
      <c r="L750" s="6"/>
      <c r="M750" s="18"/>
      <c r="N750" s="79"/>
    </row>
    <row r="751" spans="1:14">
      <c r="A751" s="13" t="s">
        <v>5</v>
      </c>
      <c r="B751" s="13" t="s">
        <v>6</v>
      </c>
      <c r="C751" s="13" t="s">
        <v>7</v>
      </c>
      <c r="D751" s="13" t="s">
        <v>8</v>
      </c>
      <c r="E751" s="14" t="s">
        <v>9</v>
      </c>
      <c r="F751" s="13" t="s">
        <v>10</v>
      </c>
      <c r="G751" s="13" t="s">
        <v>11</v>
      </c>
      <c r="H751" s="13" t="s">
        <v>6</v>
      </c>
      <c r="I751" s="14" t="s">
        <v>12</v>
      </c>
      <c r="J751" s="13" t="s">
        <v>8</v>
      </c>
      <c r="K751" s="14" t="s">
        <v>13</v>
      </c>
      <c r="L751" s="13" t="s">
        <v>14</v>
      </c>
      <c r="M751" s="19" t="s">
        <v>15</v>
      </c>
      <c r="N751" s="79"/>
    </row>
    <row r="752" spans="1:14">
      <c r="A752" s="7" t="s">
        <v>202</v>
      </c>
      <c r="B752" s="8">
        <f>_xlfn.XLOOKUP(A752,Preisliste!A:A,Preisliste!B:B,"nicht gefunden")</f>
        <v>360</v>
      </c>
      <c r="C752" s="7">
        <v>500</v>
      </c>
      <c r="D752" s="7">
        <v>24</v>
      </c>
      <c r="E752" s="9">
        <f>D752*C752</f>
        <v>12000</v>
      </c>
      <c r="F752" s="10">
        <f>(E752/1000)*B752</f>
        <v>4320</v>
      </c>
      <c r="G752" s="7" t="s">
        <v>256</v>
      </c>
      <c r="H752" s="8">
        <f>_xlfn.XLOOKUP(G752,Preisliste!A:A,Preisliste!B:B,"nicht gefunden")</f>
        <v>5200</v>
      </c>
      <c r="I752" s="9">
        <v>90</v>
      </c>
      <c r="J752" s="7">
        <f>D752</f>
        <v>24</v>
      </c>
      <c r="K752" s="9">
        <f>I752*J752</f>
        <v>2160</v>
      </c>
      <c r="L752" s="10">
        <f>(K752/1000)*H752</f>
        <v>11232</v>
      </c>
      <c r="M752" s="20">
        <f>L752-F752-F753</f>
        <v>5472</v>
      </c>
      <c r="N752" s="79"/>
    </row>
    <row r="753" spans="1:14">
      <c r="A753" s="7" t="s">
        <v>95</v>
      </c>
      <c r="B753" s="8">
        <f>_xlfn.XLOOKUP(A753,Preisliste!A:A,Preisliste!B:B,"nicht gefunden")</f>
        <v>1200</v>
      </c>
      <c r="C753" s="7">
        <v>50</v>
      </c>
      <c r="D753" s="7">
        <f>D752</f>
        <v>24</v>
      </c>
      <c r="E753" s="9">
        <f>D753*C753</f>
        <v>1200</v>
      </c>
      <c r="F753" s="10">
        <f>(E753/1000)*B753</f>
        <v>1440</v>
      </c>
      <c r="G753" s="7"/>
      <c r="H753" s="8"/>
      <c r="I753" s="9"/>
      <c r="J753" s="7"/>
      <c r="K753" s="9"/>
      <c r="L753" s="10"/>
      <c r="M753" s="21"/>
      <c r="N753" s="79"/>
    </row>
    <row r="754" spans="1:14">
      <c r="A754" s="12" t="s">
        <v>5</v>
      </c>
      <c r="B754" s="12" t="s">
        <v>6</v>
      </c>
      <c r="C754" s="12" t="s">
        <v>7</v>
      </c>
      <c r="D754" s="12" t="s">
        <v>8</v>
      </c>
      <c r="E754" s="15" t="s">
        <v>9</v>
      </c>
      <c r="F754" s="12" t="s">
        <v>10</v>
      </c>
      <c r="G754" s="12" t="s">
        <v>11</v>
      </c>
      <c r="H754" s="12" t="s">
        <v>6</v>
      </c>
      <c r="I754" s="15" t="s">
        <v>12</v>
      </c>
      <c r="J754" s="12" t="s">
        <v>8</v>
      </c>
      <c r="K754" s="15" t="s">
        <v>13</v>
      </c>
      <c r="L754" s="12" t="s">
        <v>14</v>
      </c>
      <c r="M754" s="16" t="s">
        <v>15</v>
      </c>
      <c r="N754" s="79"/>
    </row>
    <row r="755" spans="1:14">
      <c r="A755" s="3" t="s">
        <v>204</v>
      </c>
      <c r="B755" s="4">
        <f>_xlfn.XLOOKUP(A755,Preisliste!A:A,Preisliste!B:B,"nicht gefunden")</f>
        <v>240</v>
      </c>
      <c r="C755" s="3">
        <v>500</v>
      </c>
      <c r="D755" s="3">
        <v>24</v>
      </c>
      <c r="E755" s="5">
        <f>D755*C755</f>
        <v>12000</v>
      </c>
      <c r="F755" s="6">
        <f>(E755/1000)*B755</f>
        <v>2880</v>
      </c>
      <c r="G755" s="3" t="s">
        <v>256</v>
      </c>
      <c r="H755" s="4">
        <f>_xlfn.XLOOKUP(G755,Preisliste!A:A,Preisliste!B:B,"nicht gefunden")</f>
        <v>5200</v>
      </c>
      <c r="I755" s="5">
        <v>90</v>
      </c>
      <c r="J755" s="3">
        <f>D755</f>
        <v>24</v>
      </c>
      <c r="K755" s="5">
        <f>I755*J755</f>
        <v>2160</v>
      </c>
      <c r="L755" s="6">
        <f>(K755/1000)*H755</f>
        <v>11232</v>
      </c>
      <c r="M755" s="17">
        <f>L755-F755-F756</f>
        <v>6912</v>
      </c>
      <c r="N755" s="79"/>
    </row>
    <row r="756" spans="1:14">
      <c r="A756" s="3" t="s">
        <v>95</v>
      </c>
      <c r="B756" s="4">
        <f>_xlfn.XLOOKUP(A756,Preisliste!A:A,Preisliste!B:B,"nicht gefunden")</f>
        <v>1200</v>
      </c>
      <c r="C756" s="3">
        <v>50</v>
      </c>
      <c r="D756" s="3">
        <f>D755</f>
        <v>24</v>
      </c>
      <c r="E756" s="5">
        <f>D756*C756</f>
        <v>1200</v>
      </c>
      <c r="F756" s="6">
        <f>(E756/1000)*B756</f>
        <v>1440</v>
      </c>
      <c r="G756" s="3"/>
      <c r="H756" s="4"/>
      <c r="I756" s="5"/>
      <c r="J756" s="3"/>
      <c r="K756" s="5"/>
      <c r="L756" s="6"/>
      <c r="M756" s="18"/>
      <c r="N756" s="79"/>
    </row>
    <row r="757" spans="1:14">
      <c r="A757" s="13" t="s">
        <v>5</v>
      </c>
      <c r="B757" s="13" t="s">
        <v>6</v>
      </c>
      <c r="C757" s="13" t="s">
        <v>7</v>
      </c>
      <c r="D757" s="13" t="s">
        <v>8</v>
      </c>
      <c r="E757" s="14" t="s">
        <v>9</v>
      </c>
      <c r="F757" s="13" t="s">
        <v>10</v>
      </c>
      <c r="G757" s="13" t="s">
        <v>11</v>
      </c>
      <c r="H757" s="13" t="s">
        <v>6</v>
      </c>
      <c r="I757" s="14" t="s">
        <v>12</v>
      </c>
      <c r="J757" s="13" t="s">
        <v>8</v>
      </c>
      <c r="K757" s="14" t="s">
        <v>13</v>
      </c>
      <c r="L757" s="13" t="s">
        <v>14</v>
      </c>
      <c r="M757" s="19" t="s">
        <v>15</v>
      </c>
      <c r="N757" s="79"/>
    </row>
    <row r="758" spans="1:14">
      <c r="A758" s="7" t="s">
        <v>257</v>
      </c>
      <c r="B758" s="8">
        <f>_xlfn.XLOOKUP(A758,Preisliste!A:A,Preisliste!B:B,"nicht gefunden")</f>
        <v>1150</v>
      </c>
      <c r="C758" s="7">
        <v>500</v>
      </c>
      <c r="D758" s="7">
        <v>24</v>
      </c>
      <c r="E758" s="9">
        <f>D758*C758</f>
        <v>12000</v>
      </c>
      <c r="F758" s="10">
        <f>(E758/1000)*B758</f>
        <v>13800</v>
      </c>
      <c r="G758" s="7" t="s">
        <v>256</v>
      </c>
      <c r="H758" s="8">
        <f>_xlfn.XLOOKUP(G758,Preisliste!A:A,Preisliste!B:B,"nicht gefunden")</f>
        <v>5200</v>
      </c>
      <c r="I758" s="9">
        <v>170</v>
      </c>
      <c r="J758" s="7">
        <f>D758</f>
        <v>24</v>
      </c>
      <c r="K758" s="9">
        <f>I758*J758</f>
        <v>4080</v>
      </c>
      <c r="L758" s="10">
        <f>(K758/1000)*H758</f>
        <v>21216</v>
      </c>
      <c r="M758" s="20">
        <f>L758-F758-F759</f>
        <v>5976</v>
      </c>
      <c r="N758" s="79"/>
    </row>
    <row r="759" spans="1:14">
      <c r="A759" s="7" t="s">
        <v>95</v>
      </c>
      <c r="B759" s="8">
        <f>_xlfn.XLOOKUP(A759,Preisliste!A:A,Preisliste!B:B,"nicht gefunden")</f>
        <v>1200</v>
      </c>
      <c r="C759" s="7">
        <v>50</v>
      </c>
      <c r="D759" s="7">
        <f>D758</f>
        <v>24</v>
      </c>
      <c r="E759" s="9">
        <f>D759*C759</f>
        <v>1200</v>
      </c>
      <c r="F759" s="10">
        <f>(E759/1000)*B759</f>
        <v>1440</v>
      </c>
      <c r="G759" s="7"/>
      <c r="H759" s="8"/>
      <c r="I759" s="9"/>
      <c r="J759" s="7"/>
      <c r="K759" s="9"/>
      <c r="L759" s="10"/>
      <c r="M759" s="21"/>
      <c r="N759" s="79"/>
    </row>
    <row r="760" spans="1:14">
      <c r="A760" s="12" t="s">
        <v>5</v>
      </c>
      <c r="B760" s="12" t="s">
        <v>6</v>
      </c>
      <c r="C760" s="12" t="s">
        <v>7</v>
      </c>
      <c r="D760" s="12" t="s">
        <v>8</v>
      </c>
      <c r="E760" s="15" t="s">
        <v>9</v>
      </c>
      <c r="F760" s="12" t="s">
        <v>10</v>
      </c>
      <c r="G760" s="12" t="s">
        <v>11</v>
      </c>
      <c r="H760" s="12" t="s">
        <v>6</v>
      </c>
      <c r="I760" s="15" t="s">
        <v>12</v>
      </c>
      <c r="J760" s="12" t="s">
        <v>8</v>
      </c>
      <c r="K760" s="15" t="s">
        <v>13</v>
      </c>
      <c r="L760" s="12" t="s">
        <v>14</v>
      </c>
      <c r="M760" s="16" t="s">
        <v>15</v>
      </c>
      <c r="N760" s="79"/>
    </row>
    <row r="761" spans="1:14">
      <c r="A761" s="3" t="s">
        <v>255</v>
      </c>
      <c r="B761" s="4">
        <f>_xlfn.XLOOKUP(A761,Preisliste!A:A,Preisliste!B:B,"nicht gefunden")</f>
        <v>1200</v>
      </c>
      <c r="C761" s="3">
        <v>700</v>
      </c>
      <c r="D761" s="3">
        <v>24</v>
      </c>
      <c r="E761" s="5">
        <f>D761*C761</f>
        <v>16800</v>
      </c>
      <c r="F761" s="6">
        <f>(E761/1000)*B761</f>
        <v>20160</v>
      </c>
      <c r="G761" s="3" t="s">
        <v>258</v>
      </c>
      <c r="H761" s="4">
        <f>_xlfn.XLOOKUP(G761,Preisliste!A:A,Preisliste!B:B,"nicht gefunden")</f>
        <v>5100</v>
      </c>
      <c r="I761" s="5">
        <v>210</v>
      </c>
      <c r="J761" s="3">
        <f>D761</f>
        <v>24</v>
      </c>
      <c r="K761" s="5">
        <f>I761*J761</f>
        <v>5040</v>
      </c>
      <c r="L761" s="6">
        <f>(K761/1000)*H761</f>
        <v>25704</v>
      </c>
      <c r="M761" s="17">
        <f>L761-F761-F762</f>
        <v>4104</v>
      </c>
      <c r="N761" s="79"/>
    </row>
    <row r="762" spans="1:14">
      <c r="A762" s="3" t="s">
        <v>95</v>
      </c>
      <c r="B762" s="4">
        <f>_xlfn.XLOOKUP(A762,Preisliste!A:A,Preisliste!B:B,"nicht gefunden")</f>
        <v>1200</v>
      </c>
      <c r="C762" s="3">
        <v>50</v>
      </c>
      <c r="D762" s="3">
        <f>D761</f>
        <v>24</v>
      </c>
      <c r="E762" s="5">
        <f>D762*C762</f>
        <v>1200</v>
      </c>
      <c r="F762" s="6">
        <f>(E762/1000)*B762</f>
        <v>1440</v>
      </c>
      <c r="G762" s="3"/>
      <c r="H762" s="4"/>
      <c r="I762" s="5"/>
      <c r="J762" s="3"/>
      <c r="K762" s="5"/>
      <c r="L762" s="6"/>
      <c r="M762" s="18"/>
      <c r="N762" s="79"/>
    </row>
    <row r="763" spans="1:14">
      <c r="A763" s="13" t="s">
        <v>5</v>
      </c>
      <c r="B763" s="13" t="s">
        <v>6</v>
      </c>
      <c r="C763" s="13" t="s">
        <v>7</v>
      </c>
      <c r="D763" s="13" t="s">
        <v>8</v>
      </c>
      <c r="E763" s="14" t="s">
        <v>9</v>
      </c>
      <c r="F763" s="13" t="s">
        <v>10</v>
      </c>
      <c r="G763" s="13" t="s">
        <v>11</v>
      </c>
      <c r="H763" s="13" t="s">
        <v>6</v>
      </c>
      <c r="I763" s="14" t="s">
        <v>12</v>
      </c>
      <c r="J763" s="13" t="s">
        <v>8</v>
      </c>
      <c r="K763" s="14" t="s">
        <v>13</v>
      </c>
      <c r="L763" s="13" t="s">
        <v>14</v>
      </c>
      <c r="M763" s="19" t="s">
        <v>15</v>
      </c>
      <c r="N763" s="79"/>
    </row>
    <row r="764" spans="1:14">
      <c r="A764" s="7" t="s">
        <v>202</v>
      </c>
      <c r="B764" s="8">
        <f>_xlfn.XLOOKUP(A764,Preisliste!A:A,Preisliste!B:B,"nicht gefunden")</f>
        <v>360</v>
      </c>
      <c r="C764" s="7">
        <v>500</v>
      </c>
      <c r="D764" s="7">
        <v>24</v>
      </c>
      <c r="E764" s="9">
        <f>D764*C764</f>
        <v>12000</v>
      </c>
      <c r="F764" s="10">
        <f>(E764/1000)*B764</f>
        <v>4320</v>
      </c>
      <c r="G764" s="7" t="s">
        <v>258</v>
      </c>
      <c r="H764" s="8">
        <f>_xlfn.XLOOKUP(G764,Preisliste!A:A,Preisliste!B:B,"nicht gefunden")</f>
        <v>5100</v>
      </c>
      <c r="I764" s="9">
        <v>100</v>
      </c>
      <c r="J764" s="7">
        <f>D764</f>
        <v>24</v>
      </c>
      <c r="K764" s="9">
        <f>I764*J764</f>
        <v>2400</v>
      </c>
      <c r="L764" s="10">
        <f>(K764/1000)*H764</f>
        <v>12240</v>
      </c>
      <c r="M764" s="20">
        <f>L764-F764-F765</f>
        <v>6480</v>
      </c>
      <c r="N764" s="79"/>
    </row>
    <row r="765" spans="1:14">
      <c r="A765" s="7" t="s">
        <v>95</v>
      </c>
      <c r="B765" s="8">
        <f>_xlfn.XLOOKUP(A765,Preisliste!A:A,Preisliste!B:B,"nicht gefunden")</f>
        <v>1200</v>
      </c>
      <c r="C765" s="7">
        <v>50</v>
      </c>
      <c r="D765" s="7">
        <f>D764</f>
        <v>24</v>
      </c>
      <c r="E765" s="9">
        <f>D765*C765</f>
        <v>1200</v>
      </c>
      <c r="F765" s="10">
        <f>(E765/1000)*B765</f>
        <v>1440</v>
      </c>
      <c r="G765" s="7"/>
      <c r="H765" s="8"/>
      <c r="I765" s="9"/>
      <c r="J765" s="7"/>
      <c r="K765" s="9"/>
      <c r="L765" s="10"/>
      <c r="M765" s="21"/>
      <c r="N765" s="79"/>
    </row>
    <row r="766" spans="1:14">
      <c r="A766" s="12" t="s">
        <v>5</v>
      </c>
      <c r="B766" s="12" t="s">
        <v>6</v>
      </c>
      <c r="C766" s="12" t="s">
        <v>7</v>
      </c>
      <c r="D766" s="12" t="s">
        <v>8</v>
      </c>
      <c r="E766" s="15" t="s">
        <v>9</v>
      </c>
      <c r="F766" s="12" t="s">
        <v>10</v>
      </c>
      <c r="G766" s="12" t="s">
        <v>11</v>
      </c>
      <c r="H766" s="12" t="s">
        <v>6</v>
      </c>
      <c r="I766" s="15" t="s">
        <v>12</v>
      </c>
      <c r="J766" s="12" t="s">
        <v>8</v>
      </c>
      <c r="K766" s="15" t="s">
        <v>13</v>
      </c>
      <c r="L766" s="12" t="s">
        <v>14</v>
      </c>
      <c r="M766" s="16" t="s">
        <v>15</v>
      </c>
      <c r="N766" s="79"/>
    </row>
    <row r="767" spans="1:14">
      <c r="A767" s="3" t="s">
        <v>204</v>
      </c>
      <c r="B767" s="4">
        <f>_xlfn.XLOOKUP(A767,Preisliste!A:A,Preisliste!B:B,"nicht gefunden")</f>
        <v>240</v>
      </c>
      <c r="C767" s="3">
        <v>500</v>
      </c>
      <c r="D767" s="3">
        <v>24</v>
      </c>
      <c r="E767" s="5">
        <f>D767*C767</f>
        <v>12000</v>
      </c>
      <c r="F767" s="6">
        <f>(E767/1000)*B767</f>
        <v>2880</v>
      </c>
      <c r="G767" s="3" t="s">
        <v>258</v>
      </c>
      <c r="H767" s="4">
        <f>_xlfn.XLOOKUP(G767,Preisliste!A:A,Preisliste!B:B,"nicht gefunden")</f>
        <v>5100</v>
      </c>
      <c r="I767" s="5">
        <v>100</v>
      </c>
      <c r="J767" s="3">
        <f>D767</f>
        <v>24</v>
      </c>
      <c r="K767" s="5">
        <f>I767*J767</f>
        <v>2400</v>
      </c>
      <c r="L767" s="6">
        <f>(K767/1000)*H767</f>
        <v>12240</v>
      </c>
      <c r="M767" s="17">
        <f>L767-F767-F768</f>
        <v>7920</v>
      </c>
      <c r="N767" s="79"/>
    </row>
    <row r="768" spans="1:14">
      <c r="A768" s="3" t="s">
        <v>95</v>
      </c>
      <c r="B768" s="4">
        <f>_xlfn.XLOOKUP(A768,Preisliste!A:A,Preisliste!B:B,"nicht gefunden")</f>
        <v>1200</v>
      </c>
      <c r="C768" s="3">
        <v>50</v>
      </c>
      <c r="D768" s="3">
        <f>D767</f>
        <v>24</v>
      </c>
      <c r="E768" s="5">
        <f>D768*C768</f>
        <v>1200</v>
      </c>
      <c r="F768" s="6">
        <f>(E768/1000)*B768</f>
        <v>1440</v>
      </c>
      <c r="G768" s="3"/>
      <c r="H768" s="4"/>
      <c r="I768" s="5"/>
      <c r="J768" s="3"/>
      <c r="K768" s="5"/>
      <c r="L768" s="6"/>
      <c r="M768" s="18"/>
      <c r="N768" s="79"/>
    </row>
    <row r="769" spans="1:14">
      <c r="A769" s="13" t="s">
        <v>5</v>
      </c>
      <c r="B769" s="13" t="s">
        <v>6</v>
      </c>
      <c r="C769" s="13" t="s">
        <v>7</v>
      </c>
      <c r="D769" s="13" t="s">
        <v>8</v>
      </c>
      <c r="E769" s="14" t="s">
        <v>9</v>
      </c>
      <c r="F769" s="13" t="s">
        <v>10</v>
      </c>
      <c r="G769" s="13" t="s">
        <v>11</v>
      </c>
      <c r="H769" s="13" t="s">
        <v>6</v>
      </c>
      <c r="I769" s="14" t="s">
        <v>12</v>
      </c>
      <c r="J769" s="13" t="s">
        <v>8</v>
      </c>
      <c r="K769" s="14" t="s">
        <v>13</v>
      </c>
      <c r="L769" s="13" t="s">
        <v>14</v>
      </c>
      <c r="M769" s="19" t="s">
        <v>15</v>
      </c>
      <c r="N769" s="79"/>
    </row>
    <row r="770" spans="1:14">
      <c r="A770" s="7" t="s">
        <v>257</v>
      </c>
      <c r="B770" s="8">
        <f>_xlfn.XLOOKUP(A770,Preisliste!A:A,Preisliste!B:B,"nicht gefunden")</f>
        <v>1150</v>
      </c>
      <c r="C770" s="7">
        <v>500</v>
      </c>
      <c r="D770" s="7">
        <v>24</v>
      </c>
      <c r="E770" s="9">
        <f>D770*C770</f>
        <v>12000</v>
      </c>
      <c r="F770" s="10">
        <f>(E770/1000)*B770</f>
        <v>13800</v>
      </c>
      <c r="G770" s="7" t="s">
        <v>258</v>
      </c>
      <c r="H770" s="8">
        <f>_xlfn.XLOOKUP(G770,Preisliste!A:A,Preisliste!B:B,"nicht gefunden")</f>
        <v>5100</v>
      </c>
      <c r="I770" s="9">
        <v>180</v>
      </c>
      <c r="J770" s="7">
        <f>D770</f>
        <v>24</v>
      </c>
      <c r="K770" s="9">
        <f>I770*J770</f>
        <v>4320</v>
      </c>
      <c r="L770" s="10">
        <f>(K770/1000)*H770</f>
        <v>22032</v>
      </c>
      <c r="M770" s="20">
        <f>L770-F770-F771</f>
        <v>6792</v>
      </c>
      <c r="N770" s="79"/>
    </row>
    <row r="771" spans="1:14">
      <c r="A771" s="7" t="s">
        <v>95</v>
      </c>
      <c r="B771" s="8">
        <f>_xlfn.XLOOKUP(A771,Preisliste!A:A,Preisliste!B:B,"nicht gefunden")</f>
        <v>1200</v>
      </c>
      <c r="C771" s="7">
        <v>50</v>
      </c>
      <c r="D771" s="7">
        <f>D770</f>
        <v>24</v>
      </c>
      <c r="E771" s="9">
        <f>D771*C771</f>
        <v>1200</v>
      </c>
      <c r="F771" s="10">
        <f>(E771/1000)*B771</f>
        <v>1440</v>
      </c>
      <c r="G771" s="7"/>
      <c r="H771" s="8"/>
      <c r="I771" s="9"/>
      <c r="J771" s="7"/>
      <c r="K771" s="9"/>
      <c r="L771" s="10"/>
      <c r="M771" s="21"/>
      <c r="N771" s="91"/>
    </row>
    <row r="773" spans="1:14">
      <c r="A773" s="71" t="s">
        <v>259</v>
      </c>
      <c r="B773" s="72"/>
      <c r="C773" s="72"/>
      <c r="D773" s="72"/>
      <c r="E773" s="72"/>
      <c r="F773" s="72"/>
      <c r="G773" s="72"/>
      <c r="H773" s="72"/>
      <c r="I773" s="72"/>
      <c r="J773" s="72"/>
      <c r="K773" s="73"/>
      <c r="L773" s="11" t="s">
        <v>1</v>
      </c>
      <c r="M773" s="74">
        <v>55000</v>
      </c>
      <c r="N773" s="75"/>
    </row>
    <row r="774" spans="1:14">
      <c r="A774" s="76" t="s">
        <v>2</v>
      </c>
      <c r="B774" s="76"/>
      <c r="C774" s="76"/>
      <c r="D774" s="76"/>
      <c r="E774" s="76"/>
      <c r="F774" s="76"/>
      <c r="G774" s="76" t="s">
        <v>3</v>
      </c>
      <c r="H774" s="76"/>
      <c r="I774" s="76"/>
      <c r="J774" s="76"/>
      <c r="K774" s="76"/>
      <c r="L774" s="76"/>
      <c r="M774" s="71" t="s">
        <v>4</v>
      </c>
      <c r="N774" s="77"/>
    </row>
    <row r="775" spans="1:14">
      <c r="A775" s="12" t="s">
        <v>5</v>
      </c>
      <c r="B775" s="12" t="s">
        <v>6</v>
      </c>
      <c r="C775" s="12" t="s">
        <v>7</v>
      </c>
      <c r="D775" s="12" t="s">
        <v>8</v>
      </c>
      <c r="E775" s="15" t="s">
        <v>9</v>
      </c>
      <c r="F775" s="12" t="s">
        <v>10</v>
      </c>
      <c r="G775" s="12" t="s">
        <v>11</v>
      </c>
      <c r="H775" s="12" t="s">
        <v>6</v>
      </c>
      <c r="I775" s="15" t="s">
        <v>12</v>
      </c>
      <c r="J775" s="12" t="s">
        <v>8</v>
      </c>
      <c r="K775" s="15" t="s">
        <v>13</v>
      </c>
      <c r="L775" s="12" t="s">
        <v>14</v>
      </c>
      <c r="M775" s="16" t="s">
        <v>15</v>
      </c>
      <c r="N775" s="78">
        <f>M776+M779+M782+M785</f>
        <v>21062.639999999999</v>
      </c>
    </row>
    <row r="776" spans="1:14">
      <c r="A776" s="3" t="s">
        <v>205</v>
      </c>
      <c r="B776" s="4">
        <f>_xlfn.XLOOKUP(A776,Preisliste!A:A,Preisliste!B:B,"nicht gefunden")</f>
        <v>1000</v>
      </c>
      <c r="C776" s="3">
        <v>416</v>
      </c>
      <c r="D776" s="3">
        <v>24</v>
      </c>
      <c r="E776" s="5">
        <f>D776*C776</f>
        <v>9984</v>
      </c>
      <c r="F776" s="6">
        <f>(E776/1000)*B776</f>
        <v>9984</v>
      </c>
      <c r="G776" s="3" t="s">
        <v>97</v>
      </c>
      <c r="H776" s="4">
        <f>_xlfn.XLOOKUP(G776,Preisliste!A:A,Preisliste!B:B,"nicht gefunden")</f>
        <v>1400</v>
      </c>
      <c r="I776" s="5">
        <v>410</v>
      </c>
      <c r="J776" s="3">
        <f>D776</f>
        <v>24</v>
      </c>
      <c r="K776" s="5">
        <f>I776*J776</f>
        <v>9840</v>
      </c>
      <c r="L776" s="6">
        <f>(K776/1000)*H776</f>
        <v>13776</v>
      </c>
      <c r="M776" s="17">
        <f>L776-F776+L777</f>
        <v>7056</v>
      </c>
      <c r="N776" s="79"/>
    </row>
    <row r="777" spans="1:14">
      <c r="A777" s="3"/>
      <c r="B777" s="4"/>
      <c r="C777" s="3"/>
      <c r="D777" s="3"/>
      <c r="E777" s="5"/>
      <c r="F777" s="6"/>
      <c r="G777" s="3" t="s">
        <v>203</v>
      </c>
      <c r="H777" s="4">
        <f>_xlfn.XLOOKUP(G777,Preisliste!A:A,Preisliste!B:B,"nicht gefunden")</f>
        <v>340</v>
      </c>
      <c r="I777" s="5">
        <v>400</v>
      </c>
      <c r="J777" s="3">
        <f>D776</f>
        <v>24</v>
      </c>
      <c r="K777" s="5">
        <f>I777*J777</f>
        <v>9600</v>
      </c>
      <c r="L777" s="6">
        <f>(K777/1000)*H777</f>
        <v>3264</v>
      </c>
      <c r="M777" s="18"/>
      <c r="N777" s="79"/>
    </row>
    <row r="778" spans="1:14">
      <c r="A778" s="13" t="s">
        <v>5</v>
      </c>
      <c r="B778" s="13" t="s">
        <v>6</v>
      </c>
      <c r="C778" s="13" t="s">
        <v>7</v>
      </c>
      <c r="D778" s="13" t="s">
        <v>8</v>
      </c>
      <c r="E778" s="14" t="s">
        <v>9</v>
      </c>
      <c r="F778" s="13" t="s">
        <v>10</v>
      </c>
      <c r="G778" s="13" t="s">
        <v>11</v>
      </c>
      <c r="H778" s="13" t="s">
        <v>6</v>
      </c>
      <c r="I778" s="14" t="s">
        <v>12</v>
      </c>
      <c r="J778" s="13" t="s">
        <v>8</v>
      </c>
      <c r="K778" s="14" t="s">
        <v>13</v>
      </c>
      <c r="L778" s="13" t="s">
        <v>14</v>
      </c>
      <c r="M778" s="19" t="s">
        <v>15</v>
      </c>
      <c r="N778" s="79"/>
    </row>
    <row r="779" spans="1:14">
      <c r="A779" s="7" t="s">
        <v>205</v>
      </c>
      <c r="B779" s="8">
        <f>_xlfn.XLOOKUP(A779,Preisliste!A:A,Preisliste!B:B,"nicht gefunden")</f>
        <v>1000</v>
      </c>
      <c r="C779" s="7">
        <v>412</v>
      </c>
      <c r="D779" s="7">
        <v>24</v>
      </c>
      <c r="E779" s="9">
        <f>D779*C779</f>
        <v>9888</v>
      </c>
      <c r="F779" s="10">
        <f>(E779/1000)*B779</f>
        <v>9888</v>
      </c>
      <c r="G779" s="7" t="s">
        <v>260</v>
      </c>
      <c r="H779" s="8">
        <f>_xlfn.XLOOKUP(G779,Preisliste!A:A,Preisliste!B:B,"nicht gefunden")</f>
        <v>4960</v>
      </c>
      <c r="I779" s="9">
        <v>100</v>
      </c>
      <c r="J779" s="7">
        <f>D779</f>
        <v>24</v>
      </c>
      <c r="K779" s="9">
        <f>I779*J779</f>
        <v>2400</v>
      </c>
      <c r="L779" s="10">
        <f>(K779/1000)*H779</f>
        <v>11904</v>
      </c>
      <c r="M779" s="20">
        <f>L779-F779+L780</f>
        <v>2016</v>
      </c>
      <c r="N779" s="79"/>
    </row>
    <row r="780" spans="1:14">
      <c r="A780" s="7"/>
      <c r="B780" s="8"/>
      <c r="C780" s="7"/>
      <c r="D780" s="7"/>
      <c r="E780" s="9"/>
      <c r="F780" s="10"/>
      <c r="G780" s="7"/>
      <c r="H780" s="8"/>
      <c r="I780" s="9"/>
      <c r="J780" s="7"/>
      <c r="K780" s="9"/>
      <c r="L780" s="10"/>
      <c r="M780" s="21"/>
      <c r="N780" s="79"/>
    </row>
    <row r="781" spans="1:14">
      <c r="A781" s="12" t="s">
        <v>5</v>
      </c>
      <c r="B781" s="12" t="s">
        <v>6</v>
      </c>
      <c r="C781" s="12" t="s">
        <v>7</v>
      </c>
      <c r="D781" s="12" t="s">
        <v>8</v>
      </c>
      <c r="E781" s="15" t="s">
        <v>9</v>
      </c>
      <c r="F781" s="12" t="s">
        <v>10</v>
      </c>
      <c r="G781" s="12" t="s">
        <v>11</v>
      </c>
      <c r="H781" s="12" t="s">
        <v>6</v>
      </c>
      <c r="I781" s="15" t="s">
        <v>12</v>
      </c>
      <c r="J781" s="12" t="s">
        <v>8</v>
      </c>
      <c r="K781" s="15" t="s">
        <v>13</v>
      </c>
      <c r="L781" s="12" t="s">
        <v>14</v>
      </c>
      <c r="M781" s="16" t="s">
        <v>15</v>
      </c>
      <c r="N781" s="79"/>
    </row>
    <row r="782" spans="1:14">
      <c r="A782" s="3" t="s">
        <v>205</v>
      </c>
      <c r="B782" s="4">
        <f>_xlfn.XLOOKUP(A782,Preisliste!A:A,Preisliste!B:B,"nicht gefunden")</f>
        <v>1000</v>
      </c>
      <c r="C782" s="3">
        <v>416</v>
      </c>
      <c r="D782" s="3">
        <v>24</v>
      </c>
      <c r="E782" s="5">
        <f>D782*C782</f>
        <v>9984</v>
      </c>
      <c r="F782" s="6">
        <f>(E782/1000)*B782</f>
        <v>9984</v>
      </c>
      <c r="G782" s="3" t="s">
        <v>94</v>
      </c>
      <c r="H782" s="4">
        <f>_xlfn.XLOOKUP(G782,Preisliste!A:A,Preisliste!B:B,"nicht gefunden")</f>
        <v>2920</v>
      </c>
      <c r="I782" s="5">
        <v>183</v>
      </c>
      <c r="J782" s="3">
        <f>D782</f>
        <v>24</v>
      </c>
      <c r="K782" s="5">
        <f>I782*J782</f>
        <v>4392</v>
      </c>
      <c r="L782" s="6">
        <f>(K782/1000)*H782</f>
        <v>12824.640000000001</v>
      </c>
      <c r="M782" s="17">
        <f>L782-F782+L783</f>
        <v>6104.6400000000012</v>
      </c>
      <c r="N782" s="79"/>
    </row>
    <row r="783" spans="1:14">
      <c r="A783" s="3"/>
      <c r="B783" s="4"/>
      <c r="C783" s="3"/>
      <c r="D783" s="3"/>
      <c r="E783" s="5"/>
      <c r="F783" s="6"/>
      <c r="G783" s="3" t="s">
        <v>203</v>
      </c>
      <c r="H783" s="4">
        <f>_xlfn.XLOOKUP(G783,Preisliste!A:A,Preisliste!B:B,"nicht gefunden")</f>
        <v>340</v>
      </c>
      <c r="I783" s="5">
        <v>400</v>
      </c>
      <c r="J783" s="3">
        <f>D782</f>
        <v>24</v>
      </c>
      <c r="K783" s="5">
        <f>I783*J783</f>
        <v>9600</v>
      </c>
      <c r="L783" s="6">
        <f>(K783/1000)*H783</f>
        <v>3264</v>
      </c>
      <c r="M783" s="18"/>
      <c r="N783" s="79"/>
    </row>
    <row r="784" spans="1:14">
      <c r="A784" s="13" t="s">
        <v>5</v>
      </c>
      <c r="B784" s="13" t="s">
        <v>6</v>
      </c>
      <c r="C784" s="13" t="s">
        <v>7</v>
      </c>
      <c r="D784" s="13" t="s">
        <v>8</v>
      </c>
      <c r="E784" s="14" t="s">
        <v>9</v>
      </c>
      <c r="F784" s="13" t="s">
        <v>10</v>
      </c>
      <c r="G784" s="13" t="s">
        <v>11</v>
      </c>
      <c r="H784" s="13" t="s">
        <v>6</v>
      </c>
      <c r="I784" s="14" t="s">
        <v>12</v>
      </c>
      <c r="J784" s="13" t="s">
        <v>8</v>
      </c>
      <c r="K784" s="14" t="s">
        <v>13</v>
      </c>
      <c r="L784" s="13" t="s">
        <v>14</v>
      </c>
      <c r="M784" s="19" t="s">
        <v>15</v>
      </c>
      <c r="N784" s="79"/>
    </row>
    <row r="785" spans="1:14">
      <c r="A785" s="7" t="s">
        <v>205</v>
      </c>
      <c r="B785" s="8">
        <f>_xlfn.XLOOKUP(A785,Preisliste!A:A,Preisliste!B:B,"nicht gefunden")</f>
        <v>1000</v>
      </c>
      <c r="C785" s="7">
        <v>416</v>
      </c>
      <c r="D785" s="7">
        <v>24</v>
      </c>
      <c r="E785" s="9">
        <f>D785*C785</f>
        <v>9984</v>
      </c>
      <c r="F785" s="10">
        <f>(E785/1000)*B785</f>
        <v>9984</v>
      </c>
      <c r="G785" s="7" t="s">
        <v>96</v>
      </c>
      <c r="H785" s="8">
        <f>_xlfn.XLOOKUP(G785,Preisliste!A:A,Preisliste!B:B,"nicht gefunden")</f>
        <v>1910</v>
      </c>
      <c r="I785" s="9">
        <v>275</v>
      </c>
      <c r="J785" s="7">
        <f>D785</f>
        <v>24</v>
      </c>
      <c r="K785" s="9">
        <f>I785*J785</f>
        <v>6600</v>
      </c>
      <c r="L785" s="10">
        <f>(K785/1000)*H785</f>
        <v>12606</v>
      </c>
      <c r="M785" s="20">
        <f>L785-F785+L786</f>
        <v>5886</v>
      </c>
      <c r="N785" s="79"/>
    </row>
    <row r="786" spans="1:14">
      <c r="A786" s="7"/>
      <c r="B786" s="8"/>
      <c r="C786" s="7"/>
      <c r="D786" s="7"/>
      <c r="E786" s="9"/>
      <c r="F786" s="10"/>
      <c r="G786" s="7" t="s">
        <v>203</v>
      </c>
      <c r="H786" s="8">
        <f>_xlfn.XLOOKUP(G786,Preisliste!A:A,Preisliste!B:B,"nicht gefunden")</f>
        <v>340</v>
      </c>
      <c r="I786" s="9">
        <v>400</v>
      </c>
      <c r="J786" s="7">
        <f>D785</f>
        <v>24</v>
      </c>
      <c r="K786" s="9">
        <f>I786*J786</f>
        <v>9600</v>
      </c>
      <c r="L786" s="10">
        <f>(K786/1000)*H786</f>
        <v>3264</v>
      </c>
      <c r="M786" s="21"/>
      <c r="N786" s="91"/>
    </row>
    <row r="788" spans="1:14">
      <c r="A788" s="71" t="s">
        <v>261</v>
      </c>
      <c r="B788" s="72"/>
      <c r="C788" s="72"/>
      <c r="D788" s="72"/>
      <c r="E788" s="72"/>
      <c r="F788" s="72"/>
      <c r="G788" s="72"/>
      <c r="H788" s="72"/>
      <c r="I788" s="72"/>
      <c r="J788" s="72"/>
      <c r="K788" s="73"/>
      <c r="L788" s="11" t="s">
        <v>1</v>
      </c>
      <c r="M788" s="74">
        <v>95000</v>
      </c>
      <c r="N788" s="75"/>
    </row>
    <row r="789" spans="1:14">
      <c r="A789" s="76" t="s">
        <v>2</v>
      </c>
      <c r="B789" s="76"/>
      <c r="C789" s="76"/>
      <c r="D789" s="76"/>
      <c r="E789" s="76"/>
      <c r="F789" s="76"/>
      <c r="G789" s="76" t="s">
        <v>3</v>
      </c>
      <c r="H789" s="76"/>
      <c r="I789" s="76"/>
      <c r="J789" s="76"/>
      <c r="K789" s="76"/>
      <c r="L789" s="76"/>
      <c r="M789" s="71" t="s">
        <v>4</v>
      </c>
      <c r="N789" s="77"/>
    </row>
    <row r="790" spans="1:14">
      <c r="A790" s="12" t="s">
        <v>5</v>
      </c>
      <c r="B790" s="12" t="s">
        <v>6</v>
      </c>
      <c r="C790" s="12" t="s">
        <v>7</v>
      </c>
      <c r="D790" s="12" t="s">
        <v>8</v>
      </c>
      <c r="E790" s="12" t="s">
        <v>9</v>
      </c>
      <c r="F790" s="12" t="s">
        <v>10</v>
      </c>
      <c r="G790" s="12" t="s">
        <v>11</v>
      </c>
      <c r="H790" s="12" t="s">
        <v>6</v>
      </c>
      <c r="I790" s="12" t="s">
        <v>12</v>
      </c>
      <c r="J790" s="12" t="s">
        <v>8</v>
      </c>
      <c r="K790" s="12" t="s">
        <v>13</v>
      </c>
      <c r="L790" s="12" t="s">
        <v>14</v>
      </c>
      <c r="M790" s="16" t="s">
        <v>15</v>
      </c>
      <c r="N790" s="78">
        <f>M791+M795</f>
        <v>30045.599999999999</v>
      </c>
    </row>
    <row r="791" spans="1:14">
      <c r="A791" s="3" t="s">
        <v>262</v>
      </c>
      <c r="B791" s="4">
        <f>_xlfn.XLOOKUP(A791,Preisliste!A:A,Preisliste!B:B,"nicht gefunden")</f>
        <v>250</v>
      </c>
      <c r="C791" s="3">
        <v>900</v>
      </c>
      <c r="D791" s="3">
        <v>24</v>
      </c>
      <c r="E791" s="5">
        <f>D791*C791</f>
        <v>21600</v>
      </c>
      <c r="F791" s="6">
        <f>(E791/1000)*B791</f>
        <v>5400</v>
      </c>
      <c r="G791" s="3" t="s">
        <v>263</v>
      </c>
      <c r="H791" s="4">
        <f>_xlfn.XLOOKUP(G791,Preisliste!A:A,Preisliste!B:B,"nicht gefunden")</f>
        <v>2300</v>
      </c>
      <c r="I791" s="5">
        <v>770</v>
      </c>
      <c r="J791" s="3">
        <f>D791</f>
        <v>24</v>
      </c>
      <c r="K791" s="5">
        <f>I791*J791</f>
        <v>18480</v>
      </c>
      <c r="L791" s="6">
        <f>(K791/1000)*H791</f>
        <v>42504</v>
      </c>
      <c r="M791" s="17">
        <f>L791-F791-F792-F793</f>
        <v>13545.6</v>
      </c>
      <c r="N791" s="79"/>
    </row>
    <row r="792" spans="1:14">
      <c r="A792" s="3" t="s">
        <v>128</v>
      </c>
      <c r="B792" s="4">
        <f>_xlfn.XLOOKUP(A792,Preisliste!A:A,Preisliste!B:B,"nicht gefunden")</f>
        <v>3150</v>
      </c>
      <c r="C792" s="3">
        <v>200</v>
      </c>
      <c r="D792" s="3">
        <f>D791</f>
        <v>24</v>
      </c>
      <c r="E792" s="5">
        <f>D792*C792</f>
        <v>4800</v>
      </c>
      <c r="F792" s="6">
        <f>(E792/1000)*B792</f>
        <v>15120</v>
      </c>
      <c r="G792" s="3"/>
      <c r="H792" s="4"/>
      <c r="I792" s="5"/>
      <c r="J792" s="3"/>
      <c r="K792" s="5"/>
      <c r="L792" s="6"/>
      <c r="M792" s="18"/>
      <c r="N792" s="79"/>
    </row>
    <row r="793" spans="1:14">
      <c r="A793" s="3" t="s">
        <v>163</v>
      </c>
      <c r="B793" s="4">
        <f>_xlfn.XLOOKUP(A793,Preisliste!A:A,Preisliste!B:B,"nicht gefunden")</f>
        <v>2930</v>
      </c>
      <c r="C793" s="3">
        <v>120</v>
      </c>
      <c r="D793" s="3">
        <f>D791</f>
        <v>24</v>
      </c>
      <c r="E793" s="5">
        <f>D793*C793</f>
        <v>2880</v>
      </c>
      <c r="F793" s="6">
        <f>(E793/1000)*B793</f>
        <v>8438.4</v>
      </c>
      <c r="G793" s="3"/>
      <c r="H793" s="3"/>
      <c r="I793" s="5"/>
      <c r="J793" s="3"/>
      <c r="K793" s="5"/>
      <c r="L793" s="3"/>
      <c r="M793" s="18"/>
      <c r="N793" s="79"/>
    </row>
    <row r="794" spans="1:14">
      <c r="A794" s="13" t="s">
        <v>5</v>
      </c>
      <c r="B794" s="13" t="s">
        <v>6</v>
      </c>
      <c r="C794" s="13" t="s">
        <v>7</v>
      </c>
      <c r="D794" s="13" t="s">
        <v>8</v>
      </c>
      <c r="E794" s="14" t="s">
        <v>9</v>
      </c>
      <c r="F794" s="13" t="s">
        <v>10</v>
      </c>
      <c r="G794" s="13" t="s">
        <v>11</v>
      </c>
      <c r="H794" s="13" t="s">
        <v>6</v>
      </c>
      <c r="I794" s="14" t="s">
        <v>12</v>
      </c>
      <c r="J794" s="13" t="s">
        <v>8</v>
      </c>
      <c r="K794" s="14" t="s">
        <v>13</v>
      </c>
      <c r="L794" s="13" t="s">
        <v>14</v>
      </c>
      <c r="M794" s="19" t="s">
        <v>15</v>
      </c>
      <c r="N794" s="79"/>
    </row>
    <row r="795" spans="1:14">
      <c r="A795" s="7" t="s">
        <v>262</v>
      </c>
      <c r="B795" s="8">
        <f>_xlfn.XLOOKUP(A795,Preisliste!A:A,Preisliste!B:B,"nicht gefunden")</f>
        <v>250</v>
      </c>
      <c r="C795" s="7">
        <v>800</v>
      </c>
      <c r="D795" s="7">
        <v>24</v>
      </c>
      <c r="E795" s="9">
        <f>D795*C795</f>
        <v>19200</v>
      </c>
      <c r="F795" s="10">
        <f>(E795/1000)*B795</f>
        <v>4800</v>
      </c>
      <c r="G795" s="7" t="s">
        <v>264</v>
      </c>
      <c r="H795" s="8">
        <f>_xlfn.XLOOKUP(G795,Preisliste!A:A,Preisliste!B:B,"nicht gefunden")</f>
        <v>4700</v>
      </c>
      <c r="I795" s="9">
        <v>220</v>
      </c>
      <c r="J795" s="7">
        <f>D795</f>
        <v>24</v>
      </c>
      <c r="K795" s="9">
        <f>I795*J795</f>
        <v>5280</v>
      </c>
      <c r="L795" s="10">
        <f>(K795/1000)*H795</f>
        <v>24816</v>
      </c>
      <c r="M795" s="20">
        <f>L795-F795-F796</f>
        <v>16500</v>
      </c>
      <c r="N795" s="79"/>
    </row>
    <row r="796" spans="1:14">
      <c r="A796" s="7" t="s">
        <v>163</v>
      </c>
      <c r="B796" s="8">
        <f>_xlfn.XLOOKUP(A796,Preisliste!A:A,Preisliste!B:B,"nicht gefunden")</f>
        <v>2930</v>
      </c>
      <c r="C796" s="7">
        <v>50</v>
      </c>
      <c r="D796" s="7">
        <f>D795</f>
        <v>24</v>
      </c>
      <c r="E796" s="9">
        <f>D796*C796</f>
        <v>1200</v>
      </c>
      <c r="F796" s="10">
        <f>(E796/1000)*B796</f>
        <v>3516</v>
      </c>
      <c r="G796" s="7"/>
      <c r="H796" s="8"/>
      <c r="I796" s="9"/>
      <c r="J796" s="7"/>
      <c r="K796" s="9"/>
      <c r="L796" s="10"/>
      <c r="M796" s="21"/>
      <c r="N796" s="91"/>
    </row>
    <row r="798" spans="1:14">
      <c r="A798" s="71" t="s">
        <v>265</v>
      </c>
      <c r="B798" s="72"/>
      <c r="C798" s="72"/>
      <c r="D798" s="72"/>
      <c r="E798" s="72"/>
      <c r="F798" s="72"/>
      <c r="G798" s="72"/>
      <c r="H798" s="72"/>
      <c r="I798" s="72"/>
      <c r="J798" s="72"/>
      <c r="K798" s="73"/>
      <c r="L798" s="11" t="s">
        <v>1</v>
      </c>
      <c r="M798" s="74">
        <v>90000</v>
      </c>
      <c r="N798" s="75"/>
    </row>
    <row r="799" spans="1:14">
      <c r="A799" s="76" t="s">
        <v>2</v>
      </c>
      <c r="B799" s="76"/>
      <c r="C799" s="76"/>
      <c r="D799" s="76"/>
      <c r="E799" s="76"/>
      <c r="F799" s="76"/>
      <c r="G799" s="76" t="s">
        <v>3</v>
      </c>
      <c r="H799" s="76"/>
      <c r="I799" s="76"/>
      <c r="J799" s="76"/>
      <c r="K799" s="76"/>
      <c r="L799" s="76"/>
      <c r="M799" s="71" t="s">
        <v>4</v>
      </c>
      <c r="N799" s="77"/>
    </row>
    <row r="800" spans="1:14">
      <c r="A800" s="12" t="s">
        <v>5</v>
      </c>
      <c r="B800" s="12" t="s">
        <v>6</v>
      </c>
      <c r="C800" s="12" t="s">
        <v>7</v>
      </c>
      <c r="D800" s="12" t="s">
        <v>8</v>
      </c>
      <c r="E800" s="12" t="s">
        <v>9</v>
      </c>
      <c r="F800" s="12" t="s">
        <v>10</v>
      </c>
      <c r="G800" s="12" t="s">
        <v>11</v>
      </c>
      <c r="H800" s="12" t="s">
        <v>6</v>
      </c>
      <c r="I800" s="12" t="s">
        <v>12</v>
      </c>
      <c r="J800" s="12" t="s">
        <v>8</v>
      </c>
      <c r="K800" s="12" t="s">
        <v>13</v>
      </c>
      <c r="L800" s="12" t="s">
        <v>14</v>
      </c>
      <c r="M800" s="16" t="s">
        <v>15</v>
      </c>
      <c r="N800" s="78">
        <f>M801+M805+M810+M814</f>
        <v>27309.599999999999</v>
      </c>
    </row>
    <row r="801" spans="1:14">
      <c r="A801" s="3" t="s">
        <v>45</v>
      </c>
      <c r="B801" s="4">
        <f>_xlfn.XLOOKUP(A801,Preisliste!A:A,Preisliste!B:B,"nicht gefunden")</f>
        <v>570</v>
      </c>
      <c r="C801" s="3">
        <v>300</v>
      </c>
      <c r="D801" s="3">
        <v>24</v>
      </c>
      <c r="E801" s="5">
        <f>D801*C801</f>
        <v>7200</v>
      </c>
      <c r="F801" s="6">
        <f>(E801/1000)*B801</f>
        <v>4104</v>
      </c>
      <c r="G801" s="3" t="s">
        <v>266</v>
      </c>
      <c r="H801" s="4">
        <f>_xlfn.XLOOKUP(G801,Preisliste!A:A,Preisliste!B:B,"nicht gefunden")</f>
        <v>1100</v>
      </c>
      <c r="I801" s="5">
        <v>500</v>
      </c>
      <c r="J801" s="3">
        <f>D801</f>
        <v>24</v>
      </c>
      <c r="K801" s="5">
        <f>I801*J801</f>
        <v>12000</v>
      </c>
      <c r="L801" s="6">
        <f>(K801/1000)*H801</f>
        <v>13200</v>
      </c>
      <c r="M801" s="17">
        <f>L801-F801-F802-F803</f>
        <v>7338</v>
      </c>
      <c r="N801" s="79"/>
    </row>
    <row r="802" spans="1:14">
      <c r="A802" s="3" t="s">
        <v>20</v>
      </c>
      <c r="B802" s="4">
        <f>_xlfn.XLOOKUP(A802,Preisliste!A:A,Preisliste!B:B,"nicht gefunden")</f>
        <v>0</v>
      </c>
      <c r="C802" s="3">
        <v>100</v>
      </c>
      <c r="D802" s="3">
        <f>D801</f>
        <v>24</v>
      </c>
      <c r="E802" s="5">
        <f>D802*C802</f>
        <v>2400</v>
      </c>
      <c r="F802" s="6">
        <f>(E802/1000)*B802</f>
        <v>0</v>
      </c>
      <c r="G802" s="3"/>
      <c r="H802" s="4"/>
      <c r="I802" s="5"/>
      <c r="J802" s="3"/>
      <c r="K802" s="5"/>
      <c r="L802" s="6"/>
      <c r="M802" s="18"/>
      <c r="N802" s="79"/>
    </row>
    <row r="803" spans="1:14">
      <c r="A803" s="3" t="s">
        <v>163</v>
      </c>
      <c r="B803" s="4">
        <f>_xlfn.XLOOKUP(A803,Preisliste!A:A,Preisliste!B:B,"nicht gefunden")</f>
        <v>2930</v>
      </c>
      <c r="C803" s="3">
        <v>25</v>
      </c>
      <c r="D803" s="3">
        <f>D801</f>
        <v>24</v>
      </c>
      <c r="E803" s="5">
        <f>D803*C803</f>
        <v>600</v>
      </c>
      <c r="F803" s="6">
        <f>(E803/1000)*B803</f>
        <v>1758</v>
      </c>
      <c r="G803" s="3"/>
      <c r="H803" s="3"/>
      <c r="I803" s="5"/>
      <c r="J803" s="3"/>
      <c r="K803" s="5"/>
      <c r="L803" s="3"/>
      <c r="M803" s="18"/>
      <c r="N803" s="79"/>
    </row>
    <row r="804" spans="1:14">
      <c r="A804" s="13" t="s">
        <v>5</v>
      </c>
      <c r="B804" s="13" t="s">
        <v>6</v>
      </c>
      <c r="C804" s="13" t="s">
        <v>7</v>
      </c>
      <c r="D804" s="13" t="s">
        <v>8</v>
      </c>
      <c r="E804" s="13" t="s">
        <v>9</v>
      </c>
      <c r="F804" s="13" t="s">
        <v>10</v>
      </c>
      <c r="G804" s="13" t="s">
        <v>11</v>
      </c>
      <c r="H804" s="13" t="s">
        <v>6</v>
      </c>
      <c r="I804" s="13" t="s">
        <v>12</v>
      </c>
      <c r="J804" s="13" t="s">
        <v>8</v>
      </c>
      <c r="K804" s="13" t="s">
        <v>13</v>
      </c>
      <c r="L804" s="13" t="s">
        <v>14</v>
      </c>
      <c r="M804" s="19" t="s">
        <v>15</v>
      </c>
      <c r="N804" s="79"/>
    </row>
    <row r="805" spans="1:14">
      <c r="A805" s="7" t="s">
        <v>84</v>
      </c>
      <c r="B805" s="8">
        <f>_xlfn.XLOOKUP(A805,Preisliste!A:A,Preisliste!B:B,"nicht gefunden")</f>
        <v>650</v>
      </c>
      <c r="C805" s="7">
        <v>350</v>
      </c>
      <c r="D805" s="7">
        <v>24</v>
      </c>
      <c r="E805" s="9">
        <f>D805*C805</f>
        <v>8400</v>
      </c>
      <c r="F805" s="10">
        <f>(E805/1000)*B805</f>
        <v>5460</v>
      </c>
      <c r="G805" s="7" t="s">
        <v>267</v>
      </c>
      <c r="H805" s="8">
        <f>_xlfn.XLOOKUP(G805,Preisliste!A:A,Preisliste!B:B,"nicht gefunden")</f>
        <v>1600</v>
      </c>
      <c r="I805" s="9">
        <v>550</v>
      </c>
      <c r="J805" s="7">
        <f>D805</f>
        <v>24</v>
      </c>
      <c r="K805" s="9">
        <f>I805*J805</f>
        <v>13200</v>
      </c>
      <c r="L805" s="10">
        <f>(K805/1000)*H805</f>
        <v>21120</v>
      </c>
      <c r="M805" s="20">
        <f>L805-F805-F806-F807-F808</f>
        <v>6057.6</v>
      </c>
      <c r="N805" s="79"/>
    </row>
    <row r="806" spans="1:14">
      <c r="A806" s="7" t="s">
        <v>174</v>
      </c>
      <c r="B806" s="8">
        <f>_xlfn.XLOOKUP(A806,Preisliste!A:A,Preisliste!B:B,"nicht gefunden")</f>
        <v>1550</v>
      </c>
      <c r="C806" s="7">
        <v>250</v>
      </c>
      <c r="D806" s="7">
        <f>D805</f>
        <v>24</v>
      </c>
      <c r="E806" s="9">
        <f>D806*C806</f>
        <v>6000</v>
      </c>
      <c r="F806" s="10">
        <f>(E806/1000)*B806</f>
        <v>9300</v>
      </c>
      <c r="G806" s="7"/>
      <c r="H806" s="8"/>
      <c r="I806" s="9"/>
      <c r="J806" s="7"/>
      <c r="K806" s="9"/>
      <c r="L806" s="10"/>
      <c r="M806" s="21"/>
      <c r="N806" s="79"/>
    </row>
    <row r="807" spans="1:14">
      <c r="A807" s="7" t="s">
        <v>64</v>
      </c>
      <c r="B807" s="8">
        <f>_xlfn.XLOOKUP(A807,Preisliste!A:A,Preisliste!B:B,"nicht gefunden")</f>
        <v>480</v>
      </c>
      <c r="C807" s="7">
        <v>25</v>
      </c>
      <c r="D807" s="7">
        <f>D805</f>
        <v>24</v>
      </c>
      <c r="E807" s="9">
        <f>D807*C807</f>
        <v>600</v>
      </c>
      <c r="F807" s="10">
        <f>(E807/1000)*B807</f>
        <v>288</v>
      </c>
      <c r="G807" s="7"/>
      <c r="H807" s="7"/>
      <c r="I807" s="9"/>
      <c r="J807" s="7"/>
      <c r="K807" s="9"/>
      <c r="L807" s="7"/>
      <c r="M807" s="21"/>
      <c r="N807" s="79"/>
    </row>
    <row r="808" spans="1:14">
      <c r="A808" s="7" t="s">
        <v>126</v>
      </c>
      <c r="B808" s="8">
        <f>_xlfn.XLOOKUP(A808,Preisliste!A:A,Preisliste!B:B,"nicht gefunden")</f>
        <v>120</v>
      </c>
      <c r="C808" s="7">
        <v>5</v>
      </c>
      <c r="D808" s="7">
        <v>24</v>
      </c>
      <c r="E808" s="9">
        <f>D808*C808</f>
        <v>120</v>
      </c>
      <c r="F808" s="10">
        <f>(E808/1000)*B808</f>
        <v>14.399999999999999</v>
      </c>
      <c r="G808" s="7"/>
      <c r="H808" s="7"/>
      <c r="I808" s="9"/>
      <c r="J808" s="7"/>
      <c r="K808" s="9"/>
      <c r="L808" s="7"/>
      <c r="M808" s="21"/>
      <c r="N808" s="79"/>
    </row>
    <row r="809" spans="1:14">
      <c r="A809" s="12" t="s">
        <v>5</v>
      </c>
      <c r="B809" s="12" t="s">
        <v>6</v>
      </c>
      <c r="C809" s="12" t="s">
        <v>7</v>
      </c>
      <c r="D809" s="12" t="s">
        <v>8</v>
      </c>
      <c r="E809" s="12" t="s">
        <v>9</v>
      </c>
      <c r="F809" s="12" t="s">
        <v>10</v>
      </c>
      <c r="G809" s="12" t="s">
        <v>11</v>
      </c>
      <c r="H809" s="12" t="s">
        <v>6</v>
      </c>
      <c r="I809" s="12" t="s">
        <v>12</v>
      </c>
      <c r="J809" s="12" t="s">
        <v>8</v>
      </c>
      <c r="K809" s="12" t="s">
        <v>13</v>
      </c>
      <c r="L809" s="12" t="s">
        <v>14</v>
      </c>
      <c r="M809" s="16" t="s">
        <v>15</v>
      </c>
      <c r="N809" s="79"/>
    </row>
    <row r="810" spans="1:14">
      <c r="A810" s="3" t="s">
        <v>110</v>
      </c>
      <c r="B810" s="4">
        <f>_xlfn.XLOOKUP(A810,Preisliste!A:A,Preisliste!B:B,"nicht gefunden")</f>
        <v>1200</v>
      </c>
      <c r="C810" s="3">
        <v>700</v>
      </c>
      <c r="D810" s="3">
        <v>24</v>
      </c>
      <c r="E810" s="5">
        <f>D810*C810</f>
        <v>16800</v>
      </c>
      <c r="F810" s="6">
        <f>(E810/1000)*B810</f>
        <v>20160</v>
      </c>
      <c r="G810" s="3" t="s">
        <v>268</v>
      </c>
      <c r="H810" s="4">
        <f>_xlfn.XLOOKUP(G810,Preisliste!A:A,Preisliste!B:B,"nicht gefunden")</f>
        <v>1450</v>
      </c>
      <c r="I810" s="5">
        <v>820</v>
      </c>
      <c r="J810" s="3">
        <f>D810</f>
        <v>24</v>
      </c>
      <c r="K810" s="5">
        <f>I810*J810</f>
        <v>19680</v>
      </c>
      <c r="L810" s="6">
        <f>(K810/1000)*H810</f>
        <v>28536</v>
      </c>
      <c r="M810" s="17">
        <f>L810-F810-F811-F812</f>
        <v>6618</v>
      </c>
      <c r="N810" s="79"/>
    </row>
    <row r="811" spans="1:14">
      <c r="A811" s="3" t="s">
        <v>20</v>
      </c>
      <c r="B811" s="4">
        <f>_xlfn.XLOOKUP(A811,Preisliste!A:A,Preisliste!B:B,"nicht gefunden")</f>
        <v>0</v>
      </c>
      <c r="C811" s="3">
        <v>100</v>
      </c>
      <c r="D811" s="3">
        <f>D810</f>
        <v>24</v>
      </c>
      <c r="E811" s="5">
        <f>D811*C811</f>
        <v>2400</v>
      </c>
      <c r="F811" s="6">
        <f>(E811/1000)*B811</f>
        <v>0</v>
      </c>
      <c r="G811" s="3"/>
      <c r="H811" s="4"/>
      <c r="I811" s="5"/>
      <c r="J811" s="3"/>
      <c r="K811" s="5"/>
      <c r="L811" s="6"/>
      <c r="M811" s="18"/>
      <c r="N811" s="79"/>
    </row>
    <row r="812" spans="1:14">
      <c r="A812" s="3" t="s">
        <v>163</v>
      </c>
      <c r="B812" s="4">
        <f>_xlfn.XLOOKUP(A812,Preisliste!A:A,Preisliste!B:B,"nicht gefunden")</f>
        <v>2930</v>
      </c>
      <c r="C812" s="3">
        <v>25</v>
      </c>
      <c r="D812" s="3">
        <f>D810</f>
        <v>24</v>
      </c>
      <c r="E812" s="5">
        <f>D812*C812</f>
        <v>600</v>
      </c>
      <c r="F812" s="6">
        <f>(E812/1000)*B812</f>
        <v>1758</v>
      </c>
      <c r="G812" s="3"/>
      <c r="H812" s="3"/>
      <c r="I812" s="5"/>
      <c r="J812" s="3"/>
      <c r="K812" s="5"/>
      <c r="L812" s="3"/>
      <c r="M812" s="18"/>
      <c r="N812" s="79"/>
    </row>
    <row r="813" spans="1:14">
      <c r="A813" s="13" t="s">
        <v>5</v>
      </c>
      <c r="B813" s="13" t="s">
        <v>6</v>
      </c>
      <c r="C813" s="13" t="s">
        <v>7</v>
      </c>
      <c r="D813" s="13" t="s">
        <v>8</v>
      </c>
      <c r="E813" s="14" t="s">
        <v>9</v>
      </c>
      <c r="F813" s="13" t="s">
        <v>10</v>
      </c>
      <c r="G813" s="13" t="s">
        <v>11</v>
      </c>
      <c r="H813" s="13" t="s">
        <v>6</v>
      </c>
      <c r="I813" s="14" t="s">
        <v>12</v>
      </c>
      <c r="J813" s="13" t="s">
        <v>8</v>
      </c>
      <c r="K813" s="14" t="s">
        <v>13</v>
      </c>
      <c r="L813" s="13" t="s">
        <v>14</v>
      </c>
      <c r="M813" s="19" t="s">
        <v>15</v>
      </c>
      <c r="N813" s="79"/>
    </row>
    <row r="814" spans="1:14">
      <c r="A814" s="7" t="s">
        <v>110</v>
      </c>
      <c r="B814" s="8">
        <f>_xlfn.XLOOKUP(A814,Preisliste!A:A,Preisliste!B:B,"nicht gefunden")</f>
        <v>1200</v>
      </c>
      <c r="C814" s="7">
        <v>500</v>
      </c>
      <c r="D814" s="7">
        <v>24</v>
      </c>
      <c r="E814" s="9">
        <f>D814*C814</f>
        <v>12000</v>
      </c>
      <c r="F814" s="10">
        <f>(E814/1000)*B814</f>
        <v>14400</v>
      </c>
      <c r="G814" s="7" t="s">
        <v>269</v>
      </c>
      <c r="H814" s="8">
        <f>_xlfn.XLOOKUP(G814,Preisliste!A:A,Preisliste!B:B,"nicht gefunden")</f>
        <v>1300</v>
      </c>
      <c r="I814" s="9">
        <v>700</v>
      </c>
      <c r="J814" s="7">
        <f>D814</f>
        <v>24</v>
      </c>
      <c r="K814" s="9">
        <f>I814*J814</f>
        <v>16800</v>
      </c>
      <c r="L814" s="10">
        <f>(K814/1000)*H814</f>
        <v>21840</v>
      </c>
      <c r="M814" s="20">
        <f>L814-F814-F815</f>
        <v>7296</v>
      </c>
      <c r="N814" s="79"/>
    </row>
    <row r="815" spans="1:14">
      <c r="A815" s="7" t="s">
        <v>126</v>
      </c>
      <c r="B815" s="8">
        <f>_xlfn.XLOOKUP(A815,Preisliste!A:A,Preisliste!B:B,"nicht gefunden")</f>
        <v>120</v>
      </c>
      <c r="C815" s="7">
        <v>50</v>
      </c>
      <c r="D815" s="7">
        <f>D814</f>
        <v>24</v>
      </c>
      <c r="E815" s="9">
        <f>D815*C815</f>
        <v>1200</v>
      </c>
      <c r="F815" s="10">
        <f>(E815/1000)*B815</f>
        <v>144</v>
      </c>
      <c r="G815" s="7"/>
      <c r="H815" s="8"/>
      <c r="I815" s="9"/>
      <c r="J815" s="7"/>
      <c r="K815" s="9"/>
      <c r="L815" s="10"/>
      <c r="M815" s="21"/>
      <c r="N815" s="91"/>
    </row>
    <row r="817" spans="1:14" ht="19.5" customHeight="1">
      <c r="A817" s="71" t="s">
        <v>270</v>
      </c>
      <c r="B817" s="72"/>
      <c r="C817" s="72"/>
      <c r="D817" s="72"/>
      <c r="E817" s="72"/>
      <c r="F817" s="72"/>
      <c r="G817" s="72"/>
      <c r="H817" s="72"/>
      <c r="I817" s="72"/>
      <c r="J817" s="72"/>
      <c r="K817" s="73"/>
      <c r="L817" s="11" t="s">
        <v>1</v>
      </c>
      <c r="M817" s="74">
        <v>90000</v>
      </c>
      <c r="N817" s="75"/>
    </row>
    <row r="818" spans="1:14">
      <c r="A818" s="76" t="s">
        <v>2</v>
      </c>
      <c r="B818" s="76"/>
      <c r="C818" s="76"/>
      <c r="D818" s="76"/>
      <c r="E818" s="76"/>
      <c r="F818" s="76"/>
      <c r="G818" s="76" t="s">
        <v>3</v>
      </c>
      <c r="H818" s="76"/>
      <c r="I818" s="76"/>
      <c r="J818" s="76"/>
      <c r="K818" s="76"/>
      <c r="L818" s="76"/>
      <c r="M818" s="71" t="s">
        <v>4</v>
      </c>
      <c r="N818" s="77"/>
    </row>
    <row r="819" spans="1:14">
      <c r="A819" s="12" t="s">
        <v>5</v>
      </c>
      <c r="B819" s="12" t="s">
        <v>6</v>
      </c>
      <c r="C819" s="12" t="s">
        <v>7</v>
      </c>
      <c r="D819" s="12" t="s">
        <v>8</v>
      </c>
      <c r="E819" s="12" t="s">
        <v>9</v>
      </c>
      <c r="F819" s="12" t="s">
        <v>10</v>
      </c>
      <c r="G819" s="12" t="s">
        <v>11</v>
      </c>
      <c r="H819" s="12" t="s">
        <v>6</v>
      </c>
      <c r="I819" s="12" t="s">
        <v>12</v>
      </c>
      <c r="J819" s="12" t="s">
        <v>8</v>
      </c>
      <c r="K819" s="12" t="s">
        <v>13</v>
      </c>
      <c r="L819" s="12" t="s">
        <v>14</v>
      </c>
      <c r="M819" s="16" t="s">
        <v>15</v>
      </c>
      <c r="N819" s="78">
        <f>M820+M824+M828+M832</f>
        <v>19518</v>
      </c>
    </row>
    <row r="820" spans="1:14">
      <c r="A820" s="3" t="s">
        <v>28</v>
      </c>
      <c r="B820" s="4">
        <f>_xlfn.XLOOKUP(A820,Preisliste!A:A,Preisliste!B:B,"nicht gefunden")</f>
        <v>920</v>
      </c>
      <c r="C820" s="3">
        <v>400</v>
      </c>
      <c r="D820" s="3">
        <v>24</v>
      </c>
      <c r="E820" s="5">
        <f>D820*C820</f>
        <v>9600</v>
      </c>
      <c r="F820" s="6">
        <f>(E820/1000)*B820</f>
        <v>8832</v>
      </c>
      <c r="G820" s="3" t="s">
        <v>183</v>
      </c>
      <c r="H820" s="4">
        <f>_xlfn.XLOOKUP(G820,Preisliste!A:A,Preisliste!B:B,"nicht gefunden")</f>
        <v>1660</v>
      </c>
      <c r="I820" s="5">
        <v>600</v>
      </c>
      <c r="J820" s="3">
        <f>D820</f>
        <v>24</v>
      </c>
      <c r="K820" s="5">
        <f>I820*J820</f>
        <v>14400</v>
      </c>
      <c r="L820" s="6">
        <f>(K820/1000)*H820</f>
        <v>23904</v>
      </c>
      <c r="M820" s="17">
        <f>L820-F820-F821-F822</f>
        <v>8232</v>
      </c>
      <c r="N820" s="79"/>
    </row>
    <row r="821" spans="1:14">
      <c r="A821" s="3" t="s">
        <v>115</v>
      </c>
      <c r="B821" s="4">
        <f>_xlfn.XLOOKUP(A821,Preisliste!A:A,Preisliste!B:B,"nicht gefunden")</f>
        <v>450</v>
      </c>
      <c r="C821" s="3">
        <v>500</v>
      </c>
      <c r="D821" s="3">
        <f>D820</f>
        <v>24</v>
      </c>
      <c r="E821" s="5">
        <f>D821*C821</f>
        <v>12000</v>
      </c>
      <c r="F821" s="6">
        <f>(E821/1000)*B821</f>
        <v>5400</v>
      </c>
      <c r="G821" s="3"/>
      <c r="H821" s="4"/>
      <c r="I821" s="5"/>
      <c r="J821" s="3"/>
      <c r="K821" s="5"/>
      <c r="L821" s="6"/>
      <c r="M821" s="18"/>
      <c r="N821" s="79"/>
    </row>
    <row r="822" spans="1:14">
      <c r="A822" s="3" t="s">
        <v>95</v>
      </c>
      <c r="B822" s="4">
        <f>_xlfn.XLOOKUP(A822,Preisliste!A:A,Preisliste!B:B,"nicht gefunden")</f>
        <v>1200</v>
      </c>
      <c r="C822" s="3">
        <v>50</v>
      </c>
      <c r="D822" s="3">
        <f>D820</f>
        <v>24</v>
      </c>
      <c r="E822" s="5">
        <f>D822*C822</f>
        <v>1200</v>
      </c>
      <c r="F822" s="6">
        <f>(E822/1000)*B822</f>
        <v>1440</v>
      </c>
      <c r="G822" s="3"/>
      <c r="H822" s="3"/>
      <c r="I822" s="5"/>
      <c r="J822" s="3"/>
      <c r="K822" s="5"/>
      <c r="L822" s="3"/>
      <c r="M822" s="18"/>
      <c r="N822" s="79"/>
    </row>
    <row r="823" spans="1:14">
      <c r="A823" s="13" t="s">
        <v>5</v>
      </c>
      <c r="B823" s="13" t="s">
        <v>6</v>
      </c>
      <c r="C823" s="13" t="s">
        <v>7</v>
      </c>
      <c r="D823" s="13" t="s">
        <v>8</v>
      </c>
      <c r="E823" s="13" t="s">
        <v>9</v>
      </c>
      <c r="F823" s="13" t="s">
        <v>10</v>
      </c>
      <c r="G823" s="13" t="s">
        <v>11</v>
      </c>
      <c r="H823" s="13" t="s">
        <v>6</v>
      </c>
      <c r="I823" s="13" t="s">
        <v>12</v>
      </c>
      <c r="J823" s="13" t="s">
        <v>8</v>
      </c>
      <c r="K823" s="13" t="s">
        <v>13</v>
      </c>
      <c r="L823" s="13" t="s">
        <v>14</v>
      </c>
      <c r="M823" s="19" t="s">
        <v>15</v>
      </c>
      <c r="N823" s="79"/>
    </row>
    <row r="824" spans="1:14">
      <c r="A824" s="7" t="s">
        <v>39</v>
      </c>
      <c r="B824" s="8">
        <f>_xlfn.XLOOKUP(A824,Preisliste!A:A,Preisliste!B:B,"nicht gefunden")</f>
        <v>125</v>
      </c>
      <c r="C824" s="7">
        <v>2800</v>
      </c>
      <c r="D824" s="7">
        <v>24</v>
      </c>
      <c r="E824" s="9">
        <f>D824*C824</f>
        <v>67200</v>
      </c>
      <c r="F824" s="10">
        <f>(E824/1000)*B824</f>
        <v>8400</v>
      </c>
      <c r="G824" s="7" t="s">
        <v>25</v>
      </c>
      <c r="H824" s="8">
        <f>_xlfn.XLOOKUP(G824,Preisliste!A:A,Preisliste!B:B,"nicht gefunden")</f>
        <v>525</v>
      </c>
      <c r="I824" s="9">
        <v>600</v>
      </c>
      <c r="J824" s="7">
        <f>D824</f>
        <v>24</v>
      </c>
      <c r="K824" s="9">
        <f>I824*J824</f>
        <v>14400</v>
      </c>
      <c r="L824" s="10">
        <f>(K824/1000)*H824</f>
        <v>7560</v>
      </c>
      <c r="M824" s="20">
        <f>L824-F824-F825+L825+L826</f>
        <v>3707.9999999999991</v>
      </c>
      <c r="N824" s="79"/>
    </row>
    <row r="825" spans="1:14">
      <c r="A825" s="7" t="s">
        <v>95</v>
      </c>
      <c r="B825" s="8">
        <f>_xlfn.XLOOKUP(A825,Preisliste!A:A,Preisliste!B:B,"nicht gefunden")</f>
        <v>1200</v>
      </c>
      <c r="C825" s="7">
        <v>50</v>
      </c>
      <c r="D825" s="7">
        <f>D824</f>
        <v>24</v>
      </c>
      <c r="E825" s="9">
        <f>D825*C825</f>
        <v>1200</v>
      </c>
      <c r="F825" s="10">
        <f>(E825/1000)*B825</f>
        <v>1440</v>
      </c>
      <c r="G825" s="7" t="s">
        <v>271</v>
      </c>
      <c r="H825" s="8">
        <f>_xlfn.XLOOKUP(G825,Preisliste!A:A,Preisliste!B:B,"nicht gefunden")</f>
        <v>1250</v>
      </c>
      <c r="I825" s="9">
        <v>190</v>
      </c>
      <c r="J825" s="7">
        <f>D824</f>
        <v>24</v>
      </c>
      <c r="K825" s="9">
        <f>I825*J825</f>
        <v>4560</v>
      </c>
      <c r="L825" s="10">
        <f>(K825/1000)*H825</f>
        <v>5699.9999999999991</v>
      </c>
      <c r="M825" s="21"/>
      <c r="N825" s="79"/>
    </row>
    <row r="826" spans="1:14">
      <c r="A826" s="7"/>
      <c r="B826" s="8"/>
      <c r="C826" s="7"/>
      <c r="D826" s="7"/>
      <c r="E826" s="9"/>
      <c r="F826" s="10"/>
      <c r="G826" s="7" t="s">
        <v>19</v>
      </c>
      <c r="H826" s="8">
        <f>_xlfn.XLOOKUP(G826,Preisliste!A:A,Preisliste!B:B,"nicht gefunden")</f>
        <v>30</v>
      </c>
      <c r="I826" s="9">
        <v>400</v>
      </c>
      <c r="J826" s="7">
        <f>D824</f>
        <v>24</v>
      </c>
      <c r="K826" s="9">
        <f>I826*J826</f>
        <v>9600</v>
      </c>
      <c r="L826" s="10">
        <f>(K826/1000)*H826</f>
        <v>288</v>
      </c>
      <c r="M826" s="21"/>
      <c r="N826" s="79"/>
    </row>
    <row r="827" spans="1:14">
      <c r="A827" s="12" t="s">
        <v>5</v>
      </c>
      <c r="B827" s="12" t="s">
        <v>6</v>
      </c>
      <c r="C827" s="12" t="s">
        <v>7</v>
      </c>
      <c r="D827" s="12" t="s">
        <v>8</v>
      </c>
      <c r="E827" s="12" t="s">
        <v>9</v>
      </c>
      <c r="F827" s="12" t="s">
        <v>10</v>
      </c>
      <c r="G827" s="12" t="s">
        <v>11</v>
      </c>
      <c r="H827" s="12" t="s">
        <v>6</v>
      </c>
      <c r="I827" s="12" t="s">
        <v>12</v>
      </c>
      <c r="J827" s="12" t="s">
        <v>8</v>
      </c>
      <c r="K827" s="12" t="s">
        <v>13</v>
      </c>
      <c r="L827" s="12" t="s">
        <v>14</v>
      </c>
      <c r="M827" s="16" t="s">
        <v>15</v>
      </c>
      <c r="N827" s="79"/>
    </row>
    <row r="828" spans="1:14">
      <c r="A828" s="3" t="s">
        <v>272</v>
      </c>
      <c r="B828" s="4">
        <f>_xlfn.XLOOKUP(A828,Preisliste!A:A,Preisliste!B:B,"nicht gefunden")</f>
        <v>190</v>
      </c>
      <c r="C828" s="3">
        <v>2800</v>
      </c>
      <c r="D828" s="3">
        <v>24</v>
      </c>
      <c r="E828" s="5">
        <f>D828*C828</f>
        <v>67200</v>
      </c>
      <c r="F828" s="6">
        <f>(E828/1000)*B828</f>
        <v>12768</v>
      </c>
      <c r="G828" s="3" t="s">
        <v>25</v>
      </c>
      <c r="H828" s="4">
        <f>_xlfn.XLOOKUP(G828,Preisliste!A:A,Preisliste!B:B,"nicht gefunden")</f>
        <v>525</v>
      </c>
      <c r="I828" s="5">
        <v>850</v>
      </c>
      <c r="J828" s="3">
        <f>D828</f>
        <v>24</v>
      </c>
      <c r="K828" s="5">
        <f>I828*J828</f>
        <v>20400</v>
      </c>
      <c r="L828" s="6">
        <f>(K828/1000)*H828</f>
        <v>10710</v>
      </c>
      <c r="M828" s="17">
        <f>L828-F828-F829+L829+L830</f>
        <v>4290</v>
      </c>
      <c r="N828" s="79"/>
    </row>
    <row r="829" spans="1:14">
      <c r="A829" s="3" t="s">
        <v>95</v>
      </c>
      <c r="B829" s="4">
        <f>_xlfn.XLOOKUP(A829,Preisliste!A:A,Preisliste!B:B,"nicht gefunden")</f>
        <v>1200</v>
      </c>
      <c r="C829" s="3">
        <v>50</v>
      </c>
      <c r="D829" s="3">
        <f>D828</f>
        <v>24</v>
      </c>
      <c r="E829" s="5">
        <f>D829*C829</f>
        <v>1200</v>
      </c>
      <c r="F829" s="6">
        <f>(E829/1000)*B829</f>
        <v>1440</v>
      </c>
      <c r="G829" s="3" t="s">
        <v>271</v>
      </c>
      <c r="H829" s="4">
        <f>_xlfn.XLOOKUP(G829,Preisliste!A:A,Preisliste!B:B,"nicht gefunden")</f>
        <v>1250</v>
      </c>
      <c r="I829" s="5">
        <v>250</v>
      </c>
      <c r="J829" s="3">
        <f>D828</f>
        <v>24</v>
      </c>
      <c r="K829" s="5">
        <f>I829*J829</f>
        <v>6000</v>
      </c>
      <c r="L829" s="6">
        <f>(K829/1000)*H829</f>
        <v>7500</v>
      </c>
      <c r="M829" s="18"/>
      <c r="N829" s="79"/>
    </row>
    <row r="830" spans="1:14">
      <c r="A830" s="3"/>
      <c r="B830" s="4"/>
      <c r="C830" s="3"/>
      <c r="D830" s="3"/>
      <c r="E830" s="5"/>
      <c r="F830" s="6"/>
      <c r="G830" s="3" t="s">
        <v>19</v>
      </c>
      <c r="H830" s="4">
        <f>_xlfn.XLOOKUP(G830,Preisliste!A:A,Preisliste!B:B,"nicht gefunden")</f>
        <v>30</v>
      </c>
      <c r="I830" s="5">
        <v>400</v>
      </c>
      <c r="J830" s="3">
        <f>D828</f>
        <v>24</v>
      </c>
      <c r="K830" s="5">
        <f>I830*J830</f>
        <v>9600</v>
      </c>
      <c r="L830" s="6">
        <f>(K830/1000)*H830</f>
        <v>288</v>
      </c>
      <c r="M830" s="18"/>
      <c r="N830" s="79"/>
    </row>
    <row r="831" spans="1:14">
      <c r="A831" s="13" t="s">
        <v>5</v>
      </c>
      <c r="B831" s="13" t="s">
        <v>6</v>
      </c>
      <c r="C831" s="13" t="s">
        <v>7</v>
      </c>
      <c r="D831" s="13" t="s">
        <v>8</v>
      </c>
      <c r="E831" s="13" t="s">
        <v>9</v>
      </c>
      <c r="F831" s="13" t="s">
        <v>10</v>
      </c>
      <c r="G831" s="13" t="s">
        <v>11</v>
      </c>
      <c r="H831" s="13" t="s">
        <v>6</v>
      </c>
      <c r="I831" s="13" t="s">
        <v>12</v>
      </c>
      <c r="J831" s="13" t="s">
        <v>8</v>
      </c>
      <c r="K831" s="13" t="s">
        <v>13</v>
      </c>
      <c r="L831" s="13" t="s">
        <v>14</v>
      </c>
      <c r="M831" s="19" t="s">
        <v>15</v>
      </c>
      <c r="N831" s="79"/>
    </row>
    <row r="832" spans="1:14">
      <c r="A832" s="7" t="s">
        <v>273</v>
      </c>
      <c r="B832" s="8">
        <f>_xlfn.XLOOKUP(A832,Preisliste!A:A,Preisliste!B:B,"nicht gefunden")</f>
        <v>240</v>
      </c>
      <c r="C832" s="7">
        <v>2500</v>
      </c>
      <c r="D832" s="7">
        <v>24</v>
      </c>
      <c r="E832" s="9">
        <f>D832*C832</f>
        <v>60000</v>
      </c>
      <c r="F832" s="10">
        <f>(E832/1000)*B832</f>
        <v>14400</v>
      </c>
      <c r="G832" s="7" t="s">
        <v>25</v>
      </c>
      <c r="H832" s="8">
        <f>_xlfn.XLOOKUP(G832,Preisliste!A:A,Preisliste!B:B,"nicht gefunden")</f>
        <v>525</v>
      </c>
      <c r="I832" s="9">
        <v>900</v>
      </c>
      <c r="J832" s="7">
        <f>D832</f>
        <v>24</v>
      </c>
      <c r="K832" s="9">
        <f>I832*J832</f>
        <v>21600</v>
      </c>
      <c r="L832" s="10">
        <f>(K832/1000)*H832</f>
        <v>11340</v>
      </c>
      <c r="M832" s="20">
        <f>L832-F832-F833+L833+L834</f>
        <v>3288</v>
      </c>
      <c r="N832" s="79"/>
    </row>
    <row r="833" spans="1:14">
      <c r="A833" s="7" t="s">
        <v>95</v>
      </c>
      <c r="B833" s="8">
        <f>_xlfn.XLOOKUP(A833,Preisliste!A:A,Preisliste!B:B,"nicht gefunden")</f>
        <v>1200</v>
      </c>
      <c r="C833" s="7">
        <v>50</v>
      </c>
      <c r="D833" s="7">
        <f>D832</f>
        <v>24</v>
      </c>
      <c r="E833" s="9">
        <f>D833*C833</f>
        <v>1200</v>
      </c>
      <c r="F833" s="10">
        <f>(E833/1000)*B833</f>
        <v>1440</v>
      </c>
      <c r="G833" s="7" t="s">
        <v>271</v>
      </c>
      <c r="H833" s="8">
        <f>_xlfn.XLOOKUP(G833,Preisliste!A:A,Preisliste!B:B,"nicht gefunden")</f>
        <v>1250</v>
      </c>
      <c r="I833" s="9">
        <v>250</v>
      </c>
      <c r="J833" s="7">
        <f>D832</f>
        <v>24</v>
      </c>
      <c r="K833" s="9">
        <f>I833*J833</f>
        <v>6000</v>
      </c>
      <c r="L833" s="10">
        <f>(K833/1000)*H833</f>
        <v>7500</v>
      </c>
      <c r="M833" s="21"/>
      <c r="N833" s="79"/>
    </row>
    <row r="834" spans="1:14">
      <c r="A834" s="7"/>
      <c r="B834" s="8"/>
      <c r="C834" s="7"/>
      <c r="D834" s="7"/>
      <c r="E834" s="9"/>
      <c r="F834" s="10"/>
      <c r="G834" s="7" t="s">
        <v>19</v>
      </c>
      <c r="H834" s="8">
        <f>_xlfn.XLOOKUP(G834,Preisliste!A:A,Preisliste!B:B,"nicht gefunden")</f>
        <v>30</v>
      </c>
      <c r="I834" s="9">
        <v>400</v>
      </c>
      <c r="J834" s="7">
        <f>D832</f>
        <v>24</v>
      </c>
      <c r="K834" s="9">
        <f>I834*J834</f>
        <v>9600</v>
      </c>
      <c r="L834" s="10">
        <f>(K834/1000)*H834</f>
        <v>288</v>
      </c>
      <c r="M834" s="21"/>
      <c r="N834" s="91"/>
    </row>
    <row r="836" spans="1:14">
      <c r="A836" s="71" t="s">
        <v>274</v>
      </c>
      <c r="B836" s="72"/>
      <c r="C836" s="72"/>
      <c r="D836" s="72"/>
      <c r="E836" s="72"/>
      <c r="F836" s="72"/>
      <c r="G836" s="72"/>
      <c r="H836" s="72"/>
      <c r="I836" s="72"/>
      <c r="J836" s="72"/>
      <c r="K836" s="73"/>
      <c r="L836" s="11" t="s">
        <v>1</v>
      </c>
      <c r="M836" s="74">
        <v>135000</v>
      </c>
      <c r="N836" s="75"/>
    </row>
    <row r="837" spans="1:14">
      <c r="A837" s="76" t="s">
        <v>2</v>
      </c>
      <c r="B837" s="76"/>
      <c r="C837" s="76"/>
      <c r="D837" s="76"/>
      <c r="E837" s="76"/>
      <c r="F837" s="76"/>
      <c r="G837" s="76" t="s">
        <v>3</v>
      </c>
      <c r="H837" s="76"/>
      <c r="I837" s="76"/>
      <c r="J837" s="76"/>
      <c r="K837" s="76"/>
      <c r="L837" s="76"/>
      <c r="M837" s="71" t="s">
        <v>4</v>
      </c>
      <c r="N837" s="77"/>
    </row>
    <row r="838" spans="1:14">
      <c r="A838" s="12" t="s">
        <v>5</v>
      </c>
      <c r="B838" s="12" t="s">
        <v>6</v>
      </c>
      <c r="C838" s="12" t="s">
        <v>7</v>
      </c>
      <c r="D838" s="12" t="s">
        <v>8</v>
      </c>
      <c r="E838" s="15" t="s">
        <v>9</v>
      </c>
      <c r="F838" s="12" t="s">
        <v>10</v>
      </c>
      <c r="G838" s="12" t="s">
        <v>11</v>
      </c>
      <c r="H838" s="12" t="s">
        <v>6</v>
      </c>
      <c r="I838" s="15" t="s">
        <v>12</v>
      </c>
      <c r="J838" s="12" t="s">
        <v>8</v>
      </c>
      <c r="K838" s="15" t="s">
        <v>13</v>
      </c>
      <c r="L838" s="12" t="s">
        <v>14</v>
      </c>
      <c r="M838" s="16" t="s">
        <v>15</v>
      </c>
      <c r="N838" s="78">
        <f>M869+M866+M863+M860+M857+M854+M851+M848+M845+M842+M839</f>
        <v>62461.200000000004</v>
      </c>
    </row>
    <row r="839" spans="1:14">
      <c r="A839" s="3" t="s">
        <v>108</v>
      </c>
      <c r="B839" s="4">
        <f>_xlfn.XLOOKUP(A839,Preisliste!A:A,Preisliste!B:B,"nicht gefunden")</f>
        <v>185</v>
      </c>
      <c r="C839" s="3">
        <v>600</v>
      </c>
      <c r="D839" s="3">
        <v>24</v>
      </c>
      <c r="E839" s="5">
        <f>D839*C839</f>
        <v>14400</v>
      </c>
      <c r="F839" s="6">
        <f>(E839/1000)*B839</f>
        <v>2664</v>
      </c>
      <c r="G839" s="3" t="s">
        <v>275</v>
      </c>
      <c r="H839" s="4">
        <f>_xlfn.XLOOKUP(G839,Preisliste!A:A,Preisliste!B:B,"nicht gefunden")</f>
        <v>1940</v>
      </c>
      <c r="I839" s="5">
        <v>200</v>
      </c>
      <c r="J839" s="3">
        <f>D839</f>
        <v>24</v>
      </c>
      <c r="K839" s="5">
        <f>I839*J839</f>
        <v>4800</v>
      </c>
      <c r="L839" s="6">
        <f>(K839/1000)*H839</f>
        <v>9312</v>
      </c>
      <c r="M839" s="17">
        <f>L839-F839+L840-F840</f>
        <v>6180</v>
      </c>
      <c r="N839" s="94"/>
    </row>
    <row r="840" spans="1:14">
      <c r="A840" s="3" t="s">
        <v>95</v>
      </c>
      <c r="B840" s="4">
        <f>_xlfn.XLOOKUP(A840,Preisliste!A:A,Preisliste!B:B,"nicht gefunden")</f>
        <v>1200</v>
      </c>
      <c r="C840" s="3">
        <v>20</v>
      </c>
      <c r="D840" s="3">
        <v>24</v>
      </c>
      <c r="E840" s="5">
        <f>D840*C840</f>
        <v>480</v>
      </c>
      <c r="F840" s="6">
        <f>(E840/1000)*B840</f>
        <v>576</v>
      </c>
      <c r="G840" s="3" t="s">
        <v>19</v>
      </c>
      <c r="H840" s="4">
        <f>_xlfn.XLOOKUP(G840,Preisliste!A:A,Preisliste!B:B,"nicht gefunden")</f>
        <v>30</v>
      </c>
      <c r="I840" s="5">
        <v>150</v>
      </c>
      <c r="J840" s="3">
        <f>D839</f>
        <v>24</v>
      </c>
      <c r="K840" s="5">
        <f>I840*J840</f>
        <v>3600</v>
      </c>
      <c r="L840" s="6">
        <f>(K840/1000)*H840</f>
        <v>108</v>
      </c>
      <c r="M840" s="18"/>
      <c r="N840" s="94"/>
    </row>
    <row r="841" spans="1:14">
      <c r="A841" s="13" t="s">
        <v>5</v>
      </c>
      <c r="B841" s="13" t="s">
        <v>6</v>
      </c>
      <c r="C841" s="13" t="s">
        <v>7</v>
      </c>
      <c r="D841" s="13" t="s">
        <v>8</v>
      </c>
      <c r="E841" s="14" t="s">
        <v>9</v>
      </c>
      <c r="F841" s="13" t="s">
        <v>10</v>
      </c>
      <c r="G841" s="13" t="s">
        <v>11</v>
      </c>
      <c r="H841" s="13" t="s">
        <v>6</v>
      </c>
      <c r="I841" s="14" t="s">
        <v>12</v>
      </c>
      <c r="J841" s="13" t="s">
        <v>8</v>
      </c>
      <c r="K841" s="14" t="s">
        <v>13</v>
      </c>
      <c r="L841" s="13" t="s">
        <v>14</v>
      </c>
      <c r="M841" s="19" t="s">
        <v>15</v>
      </c>
      <c r="N841" s="94"/>
    </row>
    <row r="842" spans="1:14">
      <c r="A842" s="7" t="s">
        <v>106</v>
      </c>
      <c r="B842" s="8">
        <f>_xlfn.XLOOKUP(A842,Preisliste!A:A,Preisliste!B:B,"nicht gefunden")</f>
        <v>1010</v>
      </c>
      <c r="C842" s="7">
        <v>700</v>
      </c>
      <c r="D842" s="7">
        <v>24</v>
      </c>
      <c r="E842" s="9">
        <f>D842*C842</f>
        <v>16800</v>
      </c>
      <c r="F842" s="10">
        <f>(E842/1000)*B842</f>
        <v>16968</v>
      </c>
      <c r="G842" s="7" t="s">
        <v>276</v>
      </c>
      <c r="H842" s="8">
        <f>_xlfn.XLOOKUP(G842,Preisliste!A:A,Preisliste!B:B,"nicht gefunden")</f>
        <v>1910</v>
      </c>
      <c r="I842" s="9">
        <v>500</v>
      </c>
      <c r="J842" s="7">
        <f>D842</f>
        <v>24</v>
      </c>
      <c r="K842" s="9">
        <f>I842*J842</f>
        <v>12000</v>
      </c>
      <c r="L842" s="10">
        <f>(K842/1000)*H842</f>
        <v>22920</v>
      </c>
      <c r="M842" s="20">
        <f>L842-F842+L843-F843</f>
        <v>5462.4</v>
      </c>
      <c r="N842" s="94"/>
    </row>
    <row r="843" spans="1:14">
      <c r="A843" s="7" t="s">
        <v>95</v>
      </c>
      <c r="B843" s="8">
        <f>_xlfn.XLOOKUP(A843,Preisliste!A:A,Preisliste!B:B,"nicht gefunden")</f>
        <v>1200</v>
      </c>
      <c r="C843" s="7">
        <v>20</v>
      </c>
      <c r="D843" s="7">
        <v>24</v>
      </c>
      <c r="E843" s="9">
        <f>D843*C843</f>
        <v>480</v>
      </c>
      <c r="F843" s="10">
        <f>(E843/1000)*B843</f>
        <v>576</v>
      </c>
      <c r="G843" s="7" t="s">
        <v>19</v>
      </c>
      <c r="H843" s="8">
        <f>_xlfn.XLOOKUP(G843,Preisliste!A:A,Preisliste!B:B,"nicht gefunden")</f>
        <v>30</v>
      </c>
      <c r="I843" s="9">
        <v>120</v>
      </c>
      <c r="J843" s="7">
        <f>D842</f>
        <v>24</v>
      </c>
      <c r="K843" s="9">
        <f>I843*J843</f>
        <v>2880</v>
      </c>
      <c r="L843" s="10">
        <f>(K843/1000)*H843</f>
        <v>86.399999999999991</v>
      </c>
      <c r="M843" s="21"/>
      <c r="N843" s="94"/>
    </row>
    <row r="844" spans="1:14">
      <c r="A844" s="12" t="s">
        <v>5</v>
      </c>
      <c r="B844" s="12" t="s">
        <v>6</v>
      </c>
      <c r="C844" s="12" t="s">
        <v>7</v>
      </c>
      <c r="D844" s="12" t="s">
        <v>8</v>
      </c>
      <c r="E844" s="15" t="s">
        <v>9</v>
      </c>
      <c r="F844" s="12" t="s">
        <v>10</v>
      </c>
      <c r="G844" s="12" t="s">
        <v>11</v>
      </c>
      <c r="H844" s="12" t="s">
        <v>6</v>
      </c>
      <c r="I844" s="15" t="s">
        <v>12</v>
      </c>
      <c r="J844" s="12" t="s">
        <v>8</v>
      </c>
      <c r="K844" s="15" t="s">
        <v>13</v>
      </c>
      <c r="L844" s="12" t="s">
        <v>14</v>
      </c>
      <c r="M844" s="16" t="s">
        <v>15</v>
      </c>
      <c r="N844" s="94"/>
    </row>
    <row r="845" spans="1:14">
      <c r="A845" s="3" t="s">
        <v>101</v>
      </c>
      <c r="B845" s="4">
        <f>_xlfn.XLOOKUP(A845,Preisliste!A:A,Preisliste!B:B,"nicht gefunden")</f>
        <v>490</v>
      </c>
      <c r="C845" s="3">
        <v>500</v>
      </c>
      <c r="D845" s="3">
        <v>24</v>
      </c>
      <c r="E845" s="5">
        <f>D845*C845</f>
        <v>12000</v>
      </c>
      <c r="F845" s="6">
        <f>(E845/1000)*B845</f>
        <v>5880</v>
      </c>
      <c r="G845" s="3" t="s">
        <v>246</v>
      </c>
      <c r="H845" s="4">
        <f>_xlfn.XLOOKUP(G845,Preisliste!A:A,Preisliste!B:B,"nicht gefunden")</f>
        <v>1610</v>
      </c>
      <c r="I845" s="5">
        <v>275</v>
      </c>
      <c r="J845" s="3">
        <f>D845</f>
        <v>24</v>
      </c>
      <c r="K845" s="5">
        <f>I845*J845</f>
        <v>6600</v>
      </c>
      <c r="L845" s="6">
        <f>(K845/1000)*H845</f>
        <v>10626</v>
      </c>
      <c r="M845" s="17">
        <f>L845-F845+L846-F846</f>
        <v>4256.3999999999996</v>
      </c>
      <c r="N845" s="94"/>
    </row>
    <row r="846" spans="1:14">
      <c r="A846" s="3" t="s">
        <v>95</v>
      </c>
      <c r="B846" s="4">
        <f>_xlfn.XLOOKUP(A846,Preisliste!A:A,Preisliste!B:B,"nicht gefunden")</f>
        <v>1200</v>
      </c>
      <c r="C846" s="3">
        <v>20</v>
      </c>
      <c r="D846" s="3">
        <v>24</v>
      </c>
      <c r="E846" s="5">
        <f>D846*C846</f>
        <v>480</v>
      </c>
      <c r="F846" s="6">
        <f>(E846/1000)*B846</f>
        <v>576</v>
      </c>
      <c r="G846" s="3" t="s">
        <v>19</v>
      </c>
      <c r="H846" s="4">
        <f>_xlfn.XLOOKUP(G846,Preisliste!A:A,Preisliste!B:B,"nicht gefunden")</f>
        <v>30</v>
      </c>
      <c r="I846" s="5">
        <v>120</v>
      </c>
      <c r="J846" s="3">
        <f>D845</f>
        <v>24</v>
      </c>
      <c r="K846" s="5">
        <f>I846*J846</f>
        <v>2880</v>
      </c>
      <c r="L846" s="6">
        <f>(K846/1000)*H846</f>
        <v>86.399999999999991</v>
      </c>
      <c r="M846" s="18"/>
      <c r="N846" s="94"/>
    </row>
    <row r="847" spans="1:14">
      <c r="A847" s="13" t="s">
        <v>5</v>
      </c>
      <c r="B847" s="13" t="s">
        <v>6</v>
      </c>
      <c r="C847" s="13" t="s">
        <v>7</v>
      </c>
      <c r="D847" s="13" t="s">
        <v>8</v>
      </c>
      <c r="E847" s="14" t="s">
        <v>9</v>
      </c>
      <c r="F847" s="13" t="s">
        <v>10</v>
      </c>
      <c r="G847" s="13" t="s">
        <v>11</v>
      </c>
      <c r="H847" s="13" t="s">
        <v>6</v>
      </c>
      <c r="I847" s="14" t="s">
        <v>12</v>
      </c>
      <c r="J847" s="13" t="s">
        <v>8</v>
      </c>
      <c r="K847" s="14" t="s">
        <v>13</v>
      </c>
      <c r="L847" s="13" t="s">
        <v>14</v>
      </c>
      <c r="M847" s="19" t="s">
        <v>15</v>
      </c>
      <c r="N847" s="94"/>
    </row>
    <row r="848" spans="1:14">
      <c r="A848" s="7" t="s">
        <v>50</v>
      </c>
      <c r="B848" s="8">
        <f>_xlfn.XLOOKUP(A848,Preisliste!A:A,Preisliste!B:B,"nicht gefunden")</f>
        <v>540</v>
      </c>
      <c r="C848" s="7">
        <v>500</v>
      </c>
      <c r="D848" s="7">
        <v>24</v>
      </c>
      <c r="E848" s="9">
        <f>D848*C848</f>
        <v>12000</v>
      </c>
      <c r="F848" s="10">
        <f>(E848/1000)*B848</f>
        <v>6480</v>
      </c>
      <c r="G848" s="7" t="s">
        <v>185</v>
      </c>
      <c r="H848" s="8">
        <f>_xlfn.XLOOKUP(G848,Preisliste!A:A,Preisliste!B:B,"nicht gefunden")</f>
        <v>1700</v>
      </c>
      <c r="I848" s="9">
        <v>275</v>
      </c>
      <c r="J848" s="7">
        <f>D848</f>
        <v>24</v>
      </c>
      <c r="K848" s="9">
        <f>I848*J848</f>
        <v>6600</v>
      </c>
      <c r="L848" s="10">
        <f>(K848/1000)*H848</f>
        <v>11220</v>
      </c>
      <c r="M848" s="20">
        <f>L848-F848+L849-F849</f>
        <v>4250.3999999999996</v>
      </c>
      <c r="N848" s="94"/>
    </row>
    <row r="849" spans="1:14">
      <c r="A849" s="7" t="s">
        <v>95</v>
      </c>
      <c r="B849" s="8">
        <f>_xlfn.XLOOKUP(A849,Preisliste!A:A,Preisliste!B:B,"nicht gefunden")</f>
        <v>1200</v>
      </c>
      <c r="C849" s="7">
        <v>20</v>
      </c>
      <c r="D849" s="7">
        <v>24</v>
      </c>
      <c r="E849" s="9">
        <f>D849*C849</f>
        <v>480</v>
      </c>
      <c r="F849" s="10">
        <f>(E849/1000)*B849</f>
        <v>576</v>
      </c>
      <c r="G849" s="7" t="s">
        <v>19</v>
      </c>
      <c r="H849" s="8">
        <f>_xlfn.XLOOKUP(G849,Preisliste!A:A,Preisliste!B:B,"nicht gefunden")</f>
        <v>30</v>
      </c>
      <c r="I849" s="9">
        <v>120</v>
      </c>
      <c r="J849" s="7">
        <f>D848</f>
        <v>24</v>
      </c>
      <c r="K849" s="9">
        <f>I849*J849</f>
        <v>2880</v>
      </c>
      <c r="L849" s="10">
        <f>(K849/1000)*H849</f>
        <v>86.399999999999991</v>
      </c>
      <c r="M849" s="21"/>
      <c r="N849" s="94"/>
    </row>
    <row r="850" spans="1:14">
      <c r="A850" s="12" t="s">
        <v>5</v>
      </c>
      <c r="B850" s="12" t="s">
        <v>6</v>
      </c>
      <c r="C850" s="12" t="s">
        <v>7</v>
      </c>
      <c r="D850" s="12" t="s">
        <v>8</v>
      </c>
      <c r="E850" s="15" t="s">
        <v>9</v>
      </c>
      <c r="F850" s="12" t="s">
        <v>10</v>
      </c>
      <c r="G850" s="12" t="s">
        <v>11</v>
      </c>
      <c r="H850" s="12" t="s">
        <v>6</v>
      </c>
      <c r="I850" s="15" t="s">
        <v>12</v>
      </c>
      <c r="J850" s="12" t="s">
        <v>8</v>
      </c>
      <c r="K850" s="15" t="s">
        <v>13</v>
      </c>
      <c r="L850" s="12" t="s">
        <v>14</v>
      </c>
      <c r="M850" s="16" t="s">
        <v>15</v>
      </c>
      <c r="N850" s="94"/>
    </row>
    <row r="851" spans="1:14">
      <c r="A851" s="3" t="s">
        <v>277</v>
      </c>
      <c r="B851" s="4">
        <f>_xlfn.XLOOKUP(A851,Preisliste!A:A,Preisliste!B:B,"nicht gefunden")</f>
        <v>720</v>
      </c>
      <c r="C851" s="3">
        <v>450</v>
      </c>
      <c r="D851" s="3">
        <v>24</v>
      </c>
      <c r="E851" s="5">
        <f>D851*C851</f>
        <v>10800</v>
      </c>
      <c r="F851" s="6">
        <f>(E851/1000)*B851</f>
        <v>7776.0000000000009</v>
      </c>
      <c r="G851" s="3" t="s">
        <v>278</v>
      </c>
      <c r="H851" s="4">
        <f>_xlfn.XLOOKUP(G851,Preisliste!A:A,Preisliste!B:B,"nicht gefunden")</f>
        <v>2820</v>
      </c>
      <c r="I851" s="5">
        <v>240</v>
      </c>
      <c r="J851" s="3">
        <f>D851</f>
        <v>24</v>
      </c>
      <c r="K851" s="5">
        <f>I851*J851</f>
        <v>5760</v>
      </c>
      <c r="L851" s="6">
        <f>(K851/1000)*H851</f>
        <v>16243.199999999999</v>
      </c>
      <c r="M851" s="17">
        <f>L851-F851+L852-F852</f>
        <v>7977.5999999999967</v>
      </c>
      <c r="N851" s="94"/>
    </row>
    <row r="852" spans="1:14">
      <c r="A852" s="3" t="s">
        <v>95</v>
      </c>
      <c r="B852" s="4">
        <f>_xlfn.XLOOKUP(A852,Preisliste!A:A,Preisliste!B:B,"nicht gefunden")</f>
        <v>1200</v>
      </c>
      <c r="C852" s="3">
        <v>20</v>
      </c>
      <c r="D852" s="3">
        <v>24</v>
      </c>
      <c r="E852" s="5">
        <f>D852*C852</f>
        <v>480</v>
      </c>
      <c r="F852" s="6">
        <f>(E852/1000)*B852</f>
        <v>576</v>
      </c>
      <c r="G852" s="3" t="s">
        <v>19</v>
      </c>
      <c r="H852" s="4">
        <f>_xlfn.XLOOKUP(G852,Preisliste!A:A,Preisliste!B:B,"nicht gefunden")</f>
        <v>30</v>
      </c>
      <c r="I852" s="5">
        <v>120</v>
      </c>
      <c r="J852" s="3">
        <f>D851</f>
        <v>24</v>
      </c>
      <c r="K852" s="5">
        <f>I852*J852</f>
        <v>2880</v>
      </c>
      <c r="L852" s="6">
        <f>(K852/1000)*H852</f>
        <v>86.399999999999991</v>
      </c>
      <c r="M852" s="18"/>
      <c r="N852" s="94"/>
    </row>
    <row r="853" spans="1:14">
      <c r="A853" s="13" t="s">
        <v>5</v>
      </c>
      <c r="B853" s="13" t="s">
        <v>6</v>
      </c>
      <c r="C853" s="13" t="s">
        <v>7</v>
      </c>
      <c r="D853" s="13" t="s">
        <v>8</v>
      </c>
      <c r="E853" s="14" t="s">
        <v>9</v>
      </c>
      <c r="F853" s="13" t="s">
        <v>10</v>
      </c>
      <c r="G853" s="13" t="s">
        <v>11</v>
      </c>
      <c r="H853" s="13" t="s">
        <v>6</v>
      </c>
      <c r="I853" s="14" t="s">
        <v>12</v>
      </c>
      <c r="J853" s="13" t="s">
        <v>8</v>
      </c>
      <c r="K853" s="14" t="s">
        <v>13</v>
      </c>
      <c r="L853" s="13" t="s">
        <v>14</v>
      </c>
      <c r="M853" s="19" t="s">
        <v>15</v>
      </c>
      <c r="N853" s="94"/>
    </row>
    <row r="854" spans="1:14">
      <c r="A854" s="7" t="s">
        <v>82</v>
      </c>
      <c r="B854" s="8">
        <f>_xlfn.XLOOKUP(A854,Preisliste!A:A,Preisliste!B:B,"nicht gefunden")</f>
        <v>710</v>
      </c>
      <c r="C854" s="7">
        <v>600</v>
      </c>
      <c r="D854" s="7">
        <v>24</v>
      </c>
      <c r="E854" s="9">
        <f>D854*C854</f>
        <v>14400</v>
      </c>
      <c r="F854" s="10">
        <f>(E854/1000)*B854</f>
        <v>10224</v>
      </c>
      <c r="G854" s="7" t="s">
        <v>244</v>
      </c>
      <c r="H854" s="8">
        <f>_xlfn.XLOOKUP(G854,Preisliste!A:A,Preisliste!B:B,"nicht gefunden")</f>
        <v>1900</v>
      </c>
      <c r="I854" s="9">
        <v>350</v>
      </c>
      <c r="J854" s="7">
        <f>D854</f>
        <v>24</v>
      </c>
      <c r="K854" s="9">
        <f>I854*J854</f>
        <v>8400</v>
      </c>
      <c r="L854" s="10">
        <f>(K854/1000)*H854</f>
        <v>15960</v>
      </c>
      <c r="M854" s="20">
        <f>L854-F854+L855-F855</f>
        <v>5246.4</v>
      </c>
      <c r="N854" s="94"/>
    </row>
    <row r="855" spans="1:14">
      <c r="A855" s="7" t="s">
        <v>95</v>
      </c>
      <c r="B855" s="8">
        <f>_xlfn.XLOOKUP(A855,Preisliste!A:A,Preisliste!B:B,"nicht gefunden")</f>
        <v>1200</v>
      </c>
      <c r="C855" s="7">
        <v>20</v>
      </c>
      <c r="D855" s="7">
        <v>24</v>
      </c>
      <c r="E855" s="9">
        <f>D855*C855</f>
        <v>480</v>
      </c>
      <c r="F855" s="10">
        <f>(E855/1000)*B855</f>
        <v>576</v>
      </c>
      <c r="G855" s="7" t="s">
        <v>19</v>
      </c>
      <c r="H855" s="8">
        <f>_xlfn.XLOOKUP(G855,Preisliste!A:A,Preisliste!B:B,"nicht gefunden")</f>
        <v>30</v>
      </c>
      <c r="I855" s="9">
        <v>120</v>
      </c>
      <c r="J855" s="7">
        <f>D854</f>
        <v>24</v>
      </c>
      <c r="K855" s="9">
        <f>I855*J855</f>
        <v>2880</v>
      </c>
      <c r="L855" s="10">
        <f>(K855/1000)*H855</f>
        <v>86.399999999999991</v>
      </c>
      <c r="M855" s="21"/>
      <c r="N855" s="94"/>
    </row>
    <row r="856" spans="1:14">
      <c r="A856" s="12" t="s">
        <v>5</v>
      </c>
      <c r="B856" s="12" t="s">
        <v>6</v>
      </c>
      <c r="C856" s="12" t="s">
        <v>7</v>
      </c>
      <c r="D856" s="12" t="s">
        <v>8</v>
      </c>
      <c r="E856" s="15" t="s">
        <v>9</v>
      </c>
      <c r="F856" s="12" t="s">
        <v>10</v>
      </c>
      <c r="G856" s="12" t="s">
        <v>11</v>
      </c>
      <c r="H856" s="12" t="s">
        <v>6</v>
      </c>
      <c r="I856" s="15" t="s">
        <v>12</v>
      </c>
      <c r="J856" s="12" t="s">
        <v>8</v>
      </c>
      <c r="K856" s="15" t="s">
        <v>13</v>
      </c>
      <c r="L856" s="12" t="s">
        <v>14</v>
      </c>
      <c r="M856" s="16" t="s">
        <v>15</v>
      </c>
      <c r="N856" s="94"/>
    </row>
    <row r="857" spans="1:14">
      <c r="A857" s="3" t="s">
        <v>279</v>
      </c>
      <c r="B857" s="4">
        <f>_xlfn.XLOOKUP(A857,Preisliste!A:A,Preisliste!B:B,"nicht gefunden")</f>
        <v>560</v>
      </c>
      <c r="C857" s="3">
        <v>600</v>
      </c>
      <c r="D857" s="3">
        <v>24</v>
      </c>
      <c r="E857" s="5">
        <f>D857*C857</f>
        <v>14400</v>
      </c>
      <c r="F857" s="6">
        <f>(E857/1000)*B857</f>
        <v>8064</v>
      </c>
      <c r="G857" s="3" t="s">
        <v>154</v>
      </c>
      <c r="H857" s="4">
        <f>_xlfn.XLOOKUP(G857,Preisliste!A:A,Preisliste!B:B,"nicht gefunden")</f>
        <v>2050</v>
      </c>
      <c r="I857" s="5">
        <v>275</v>
      </c>
      <c r="J857" s="3">
        <f>D857</f>
        <v>24</v>
      </c>
      <c r="K857" s="5">
        <f>I857*J857</f>
        <v>6600</v>
      </c>
      <c r="L857" s="6">
        <f>(K857/1000)*H857</f>
        <v>13530</v>
      </c>
      <c r="M857" s="17">
        <f>L857-F857+L858-F858</f>
        <v>4976.3999999999996</v>
      </c>
      <c r="N857" s="94"/>
    </row>
    <row r="858" spans="1:14">
      <c r="A858" s="3" t="s">
        <v>95</v>
      </c>
      <c r="B858" s="4">
        <f>_xlfn.XLOOKUP(A858,Preisliste!A:A,Preisliste!B:B,"nicht gefunden")</f>
        <v>1200</v>
      </c>
      <c r="C858" s="3">
        <v>20</v>
      </c>
      <c r="D858" s="3">
        <v>24</v>
      </c>
      <c r="E858" s="5">
        <f>D858*C858</f>
        <v>480</v>
      </c>
      <c r="F858" s="6">
        <f>(E858/1000)*B858</f>
        <v>576</v>
      </c>
      <c r="G858" s="3" t="s">
        <v>19</v>
      </c>
      <c r="H858" s="4">
        <f>_xlfn.XLOOKUP(G858,Preisliste!A:A,Preisliste!B:B,"nicht gefunden")</f>
        <v>30</v>
      </c>
      <c r="I858" s="5">
        <v>120</v>
      </c>
      <c r="J858" s="3">
        <f>D857</f>
        <v>24</v>
      </c>
      <c r="K858" s="5">
        <f>I858*J858</f>
        <v>2880</v>
      </c>
      <c r="L858" s="6">
        <f>(K858/1000)*H858</f>
        <v>86.399999999999991</v>
      </c>
      <c r="M858" s="18"/>
      <c r="N858" s="94"/>
    </row>
    <row r="859" spans="1:14">
      <c r="A859" s="13" t="s">
        <v>5</v>
      </c>
      <c r="B859" s="13" t="s">
        <v>6</v>
      </c>
      <c r="C859" s="13" t="s">
        <v>7</v>
      </c>
      <c r="D859" s="13" t="s">
        <v>8</v>
      </c>
      <c r="E859" s="14" t="s">
        <v>9</v>
      </c>
      <c r="F859" s="13" t="s">
        <v>10</v>
      </c>
      <c r="G859" s="13" t="s">
        <v>11</v>
      </c>
      <c r="H859" s="13" t="s">
        <v>6</v>
      </c>
      <c r="I859" s="14" t="s">
        <v>12</v>
      </c>
      <c r="J859" s="13" t="s">
        <v>8</v>
      </c>
      <c r="K859" s="14" t="s">
        <v>13</v>
      </c>
      <c r="L859" s="13" t="s">
        <v>14</v>
      </c>
      <c r="M859" s="19" t="s">
        <v>15</v>
      </c>
      <c r="N859" s="94"/>
    </row>
    <row r="860" spans="1:14">
      <c r="A860" s="7" t="s">
        <v>114</v>
      </c>
      <c r="B860" s="8">
        <f>_xlfn.XLOOKUP(A860,Preisliste!A:A,Preisliste!B:B,"nicht gefunden")</f>
        <v>1150</v>
      </c>
      <c r="C860" s="7">
        <v>350</v>
      </c>
      <c r="D860" s="7">
        <v>24</v>
      </c>
      <c r="E860" s="9">
        <f>D860*C860</f>
        <v>8400</v>
      </c>
      <c r="F860" s="10">
        <f>(E860/1000)*B860</f>
        <v>9660</v>
      </c>
      <c r="G860" s="7" t="s">
        <v>154</v>
      </c>
      <c r="H860" s="8">
        <f>_xlfn.XLOOKUP(G860,Preisliste!A:A,Preisliste!B:B,"nicht gefunden")</f>
        <v>2050</v>
      </c>
      <c r="I860" s="9">
        <v>275</v>
      </c>
      <c r="J860" s="7">
        <f>D860</f>
        <v>24</v>
      </c>
      <c r="K860" s="9">
        <f>I860*J860</f>
        <v>6600</v>
      </c>
      <c r="L860" s="10">
        <f>(K860/1000)*H860</f>
        <v>13530</v>
      </c>
      <c r="M860" s="20">
        <f>L860-F860+L861-F861</f>
        <v>3380.4</v>
      </c>
      <c r="N860" s="94"/>
    </row>
    <row r="861" spans="1:14">
      <c r="A861" s="7" t="s">
        <v>95</v>
      </c>
      <c r="B861" s="8">
        <f>_xlfn.XLOOKUP(A861,Preisliste!A:A,Preisliste!B:B,"nicht gefunden")</f>
        <v>1200</v>
      </c>
      <c r="C861" s="7">
        <v>20</v>
      </c>
      <c r="D861" s="7">
        <v>24</v>
      </c>
      <c r="E861" s="9">
        <f>D861*C861</f>
        <v>480</v>
      </c>
      <c r="F861" s="10">
        <f>(E861/1000)*B861</f>
        <v>576</v>
      </c>
      <c r="G861" s="7" t="s">
        <v>19</v>
      </c>
      <c r="H861" s="8">
        <f>_xlfn.XLOOKUP(G861,Preisliste!A:A,Preisliste!B:B,"nicht gefunden")</f>
        <v>30</v>
      </c>
      <c r="I861" s="9">
        <v>120</v>
      </c>
      <c r="J861" s="7">
        <f>D860</f>
        <v>24</v>
      </c>
      <c r="K861" s="9">
        <f>I861*J861</f>
        <v>2880</v>
      </c>
      <c r="L861" s="10">
        <f>(K861/1000)*H861</f>
        <v>86.399999999999991</v>
      </c>
      <c r="M861" s="21"/>
      <c r="N861" s="94"/>
    </row>
    <row r="862" spans="1:14">
      <c r="A862" s="12" t="s">
        <v>5</v>
      </c>
      <c r="B862" s="12" t="s">
        <v>6</v>
      </c>
      <c r="C862" s="12" t="s">
        <v>7</v>
      </c>
      <c r="D862" s="12" t="s">
        <v>8</v>
      </c>
      <c r="E862" s="15" t="s">
        <v>9</v>
      </c>
      <c r="F862" s="12" t="s">
        <v>10</v>
      </c>
      <c r="G862" s="12" t="s">
        <v>11</v>
      </c>
      <c r="H862" s="12" t="s">
        <v>6</v>
      </c>
      <c r="I862" s="15" t="s">
        <v>12</v>
      </c>
      <c r="J862" s="12" t="s">
        <v>8</v>
      </c>
      <c r="K862" s="15" t="s">
        <v>13</v>
      </c>
      <c r="L862" s="12" t="s">
        <v>14</v>
      </c>
      <c r="M862" s="16" t="s">
        <v>15</v>
      </c>
      <c r="N862" s="94"/>
    </row>
    <row r="863" spans="1:14">
      <c r="A863" s="3" t="s">
        <v>169</v>
      </c>
      <c r="B863" s="4">
        <f>_xlfn.XLOOKUP(A863,Preisliste!A:A,Preisliste!B:B,"nicht gefunden")</f>
        <v>650</v>
      </c>
      <c r="C863" s="3">
        <v>800</v>
      </c>
      <c r="D863" s="3">
        <v>24</v>
      </c>
      <c r="E863" s="5">
        <f>D863*C863</f>
        <v>19200</v>
      </c>
      <c r="F863" s="6">
        <f>(E863/1000)*B863</f>
        <v>12480</v>
      </c>
      <c r="G863" s="3" t="s">
        <v>280</v>
      </c>
      <c r="H863" s="4">
        <f>_xlfn.XLOOKUP(G863,Preisliste!A:A,Preisliste!B:B,"nicht gefunden")</f>
        <v>1500</v>
      </c>
      <c r="I863" s="5">
        <v>500</v>
      </c>
      <c r="J863" s="3">
        <f>D863</f>
        <v>24</v>
      </c>
      <c r="K863" s="5">
        <f>I863*J863</f>
        <v>12000</v>
      </c>
      <c r="L863" s="6">
        <f>(K863/1000)*H863</f>
        <v>18000</v>
      </c>
      <c r="M863" s="17">
        <f>L863-F863+L864-F864</f>
        <v>5030.3999999999996</v>
      </c>
      <c r="N863" s="94"/>
    </row>
    <row r="864" spans="1:14">
      <c r="A864" s="3" t="s">
        <v>95</v>
      </c>
      <c r="B864" s="4">
        <f>_xlfn.XLOOKUP(A864,Preisliste!A:A,Preisliste!B:B,"nicht gefunden")</f>
        <v>1200</v>
      </c>
      <c r="C864" s="3">
        <v>20</v>
      </c>
      <c r="D864" s="3">
        <v>24</v>
      </c>
      <c r="E864" s="5">
        <f>D864*C864</f>
        <v>480</v>
      </c>
      <c r="F864" s="6">
        <f>(E864/1000)*B864</f>
        <v>576</v>
      </c>
      <c r="G864" s="3" t="s">
        <v>19</v>
      </c>
      <c r="H864" s="4">
        <f>_xlfn.XLOOKUP(G864,Preisliste!A:A,Preisliste!B:B,"nicht gefunden")</f>
        <v>30</v>
      </c>
      <c r="I864" s="5">
        <v>120</v>
      </c>
      <c r="J864" s="3">
        <f>D863</f>
        <v>24</v>
      </c>
      <c r="K864" s="5">
        <f>I864*J864</f>
        <v>2880</v>
      </c>
      <c r="L864" s="6">
        <f>(K864/1000)*H864</f>
        <v>86.399999999999991</v>
      </c>
      <c r="M864" s="18"/>
      <c r="N864" s="94"/>
    </row>
    <row r="865" spans="1:14">
      <c r="A865" s="13" t="s">
        <v>5</v>
      </c>
      <c r="B865" s="13" t="s">
        <v>6</v>
      </c>
      <c r="C865" s="13" t="s">
        <v>7</v>
      </c>
      <c r="D865" s="13" t="s">
        <v>8</v>
      </c>
      <c r="E865" s="14" t="s">
        <v>9</v>
      </c>
      <c r="F865" s="13" t="s">
        <v>10</v>
      </c>
      <c r="G865" s="13" t="s">
        <v>11</v>
      </c>
      <c r="H865" s="13" t="s">
        <v>6</v>
      </c>
      <c r="I865" s="14" t="s">
        <v>12</v>
      </c>
      <c r="J865" s="13" t="s">
        <v>8</v>
      </c>
      <c r="K865" s="14" t="s">
        <v>13</v>
      </c>
      <c r="L865" s="13" t="s">
        <v>14</v>
      </c>
      <c r="M865" s="19" t="s">
        <v>15</v>
      </c>
      <c r="N865" s="94"/>
    </row>
    <row r="866" spans="1:14">
      <c r="A866" s="7" t="s">
        <v>84</v>
      </c>
      <c r="B866" s="8">
        <f>_xlfn.XLOOKUP(A866,Preisliste!A:A,Preisliste!B:B,"nicht gefunden")</f>
        <v>650</v>
      </c>
      <c r="C866" s="7">
        <v>800</v>
      </c>
      <c r="D866" s="7">
        <v>24</v>
      </c>
      <c r="E866" s="9">
        <f>D866*C866</f>
        <v>19200</v>
      </c>
      <c r="F866" s="10">
        <f>(E866/1000)*B866</f>
        <v>12480</v>
      </c>
      <c r="G866" s="7" t="s">
        <v>186</v>
      </c>
      <c r="H866" s="8">
        <f>_xlfn.XLOOKUP(G866,Preisliste!A:A,Preisliste!B:B,"nicht gefunden")</f>
        <v>1800</v>
      </c>
      <c r="I866" s="9">
        <v>480</v>
      </c>
      <c r="J866" s="7">
        <f>D866</f>
        <v>24</v>
      </c>
      <c r="K866" s="9">
        <f>I866*J866</f>
        <v>11520</v>
      </c>
      <c r="L866" s="10">
        <f>(K866/1000)*H866</f>
        <v>20736</v>
      </c>
      <c r="M866" s="20">
        <f>L866-F866+L867-F867</f>
        <v>7766.4</v>
      </c>
      <c r="N866" s="94"/>
    </row>
    <row r="867" spans="1:14">
      <c r="A867" s="7" t="s">
        <v>95</v>
      </c>
      <c r="B867" s="8">
        <f>_xlfn.XLOOKUP(A867,Preisliste!A:A,Preisliste!B:B,"nicht gefunden")</f>
        <v>1200</v>
      </c>
      <c r="C867" s="7">
        <v>20</v>
      </c>
      <c r="D867" s="7">
        <v>24</v>
      </c>
      <c r="E867" s="9">
        <f>D867*C867</f>
        <v>480</v>
      </c>
      <c r="F867" s="10">
        <f>(E867/1000)*B867</f>
        <v>576</v>
      </c>
      <c r="G867" s="7" t="s">
        <v>19</v>
      </c>
      <c r="H867" s="8">
        <f>_xlfn.XLOOKUP(G867,Preisliste!A:A,Preisliste!B:B,"nicht gefunden")</f>
        <v>30</v>
      </c>
      <c r="I867" s="9">
        <v>120</v>
      </c>
      <c r="J867" s="7">
        <f>D866</f>
        <v>24</v>
      </c>
      <c r="K867" s="9">
        <f>I867*J867</f>
        <v>2880</v>
      </c>
      <c r="L867" s="10">
        <f>(K867/1000)*H867</f>
        <v>86.399999999999991</v>
      </c>
      <c r="M867" s="21"/>
      <c r="N867" s="94"/>
    </row>
    <row r="868" spans="1:14">
      <c r="A868" s="12" t="s">
        <v>5</v>
      </c>
      <c r="B868" s="12" t="s">
        <v>6</v>
      </c>
      <c r="C868" s="12" t="s">
        <v>7</v>
      </c>
      <c r="D868" s="12" t="s">
        <v>8</v>
      </c>
      <c r="E868" s="15" t="s">
        <v>9</v>
      </c>
      <c r="F868" s="12" t="s">
        <v>10</v>
      </c>
      <c r="G868" s="12" t="s">
        <v>11</v>
      </c>
      <c r="H868" s="12" t="s">
        <v>6</v>
      </c>
      <c r="I868" s="15" t="s">
        <v>12</v>
      </c>
      <c r="J868" s="12" t="s">
        <v>8</v>
      </c>
      <c r="K868" s="15" t="s">
        <v>13</v>
      </c>
      <c r="L868" s="12" t="s">
        <v>14</v>
      </c>
      <c r="M868" s="16" t="s">
        <v>15</v>
      </c>
      <c r="N868" s="94"/>
    </row>
    <row r="869" spans="1:14">
      <c r="A869" s="3" t="s">
        <v>83</v>
      </c>
      <c r="B869" s="4">
        <f>_xlfn.XLOOKUP(A869,Preisliste!A:A,Preisliste!B:B,"nicht gefunden")</f>
        <v>800</v>
      </c>
      <c r="C869" s="3">
        <v>900</v>
      </c>
      <c r="D869" s="3">
        <v>24</v>
      </c>
      <c r="E869" s="5">
        <f>D869*C869</f>
        <v>21600</v>
      </c>
      <c r="F869" s="6">
        <f>(E869/1000)*B869</f>
        <v>17280</v>
      </c>
      <c r="G869" s="3" t="s">
        <v>144</v>
      </c>
      <c r="H869" s="4">
        <f>_xlfn.XLOOKUP(G869,Preisliste!A:A,Preisliste!B:B,"nicht gefunden")</f>
        <v>2100</v>
      </c>
      <c r="I869" s="5">
        <v>510</v>
      </c>
      <c r="J869" s="3">
        <f>D869</f>
        <v>24</v>
      </c>
      <c r="K869" s="5">
        <f>I869*J869</f>
        <v>12240</v>
      </c>
      <c r="L869" s="6">
        <f>(K869/1000)*H869</f>
        <v>25704</v>
      </c>
      <c r="M869" s="17">
        <f>L869-F869+L870-F870</f>
        <v>7934.4</v>
      </c>
      <c r="N869" s="94"/>
    </row>
    <row r="870" spans="1:14">
      <c r="A870" s="3" t="s">
        <v>95</v>
      </c>
      <c r="B870" s="4">
        <f>_xlfn.XLOOKUP(A870,Preisliste!A:A,Preisliste!B:B,"nicht gefunden")</f>
        <v>1200</v>
      </c>
      <c r="C870" s="3">
        <v>20</v>
      </c>
      <c r="D870" s="3">
        <v>24</v>
      </c>
      <c r="E870" s="5">
        <f>D870*C870</f>
        <v>480</v>
      </c>
      <c r="F870" s="6">
        <f>(E870/1000)*B870</f>
        <v>576</v>
      </c>
      <c r="G870" s="3" t="s">
        <v>19</v>
      </c>
      <c r="H870" s="4">
        <f>_xlfn.XLOOKUP(G870,Preisliste!A:A,Preisliste!B:B,"nicht gefunden")</f>
        <v>30</v>
      </c>
      <c r="I870" s="5">
        <v>120</v>
      </c>
      <c r="J870" s="3">
        <f>D869</f>
        <v>24</v>
      </c>
      <c r="K870" s="5">
        <f>I870*J870</f>
        <v>2880</v>
      </c>
      <c r="L870" s="6">
        <f>(K870/1000)*H870</f>
        <v>86.399999999999991</v>
      </c>
      <c r="M870" s="18"/>
      <c r="N870" s="95"/>
    </row>
    <row r="872" spans="1:14">
      <c r="A872" s="71" t="s">
        <v>281</v>
      </c>
      <c r="B872" s="72"/>
      <c r="C872" s="72"/>
      <c r="D872" s="72"/>
      <c r="E872" s="72"/>
      <c r="F872" s="72"/>
      <c r="G872" s="72"/>
      <c r="H872" s="72"/>
      <c r="I872" s="72"/>
      <c r="J872" s="72"/>
      <c r="K872" s="73"/>
      <c r="L872" s="11" t="s">
        <v>1</v>
      </c>
      <c r="M872" s="74" t="s">
        <v>282</v>
      </c>
      <c r="N872" s="75"/>
    </row>
    <row r="873" spans="1:14">
      <c r="A873" s="76" t="s">
        <v>2</v>
      </c>
      <c r="B873" s="76"/>
      <c r="C873" s="76"/>
      <c r="D873" s="76"/>
      <c r="E873" s="76"/>
      <c r="F873" s="76"/>
      <c r="G873" s="76" t="s">
        <v>3</v>
      </c>
      <c r="H873" s="76"/>
      <c r="I873" s="76"/>
      <c r="J873" s="76"/>
      <c r="K873" s="76"/>
      <c r="L873" s="76"/>
      <c r="M873" s="71" t="s">
        <v>4</v>
      </c>
      <c r="N873" s="77"/>
    </row>
    <row r="874" spans="1:14">
      <c r="A874" s="12" t="s">
        <v>5</v>
      </c>
      <c r="B874" s="12" t="s">
        <v>6</v>
      </c>
      <c r="C874" s="12" t="s">
        <v>7</v>
      </c>
      <c r="D874" s="12" t="s">
        <v>8</v>
      </c>
      <c r="E874" s="12" t="s">
        <v>9</v>
      </c>
      <c r="F874" s="12" t="s">
        <v>10</v>
      </c>
      <c r="G874" s="12" t="s">
        <v>11</v>
      </c>
      <c r="H874" s="12" t="s">
        <v>6</v>
      </c>
      <c r="I874" s="12" t="s">
        <v>12</v>
      </c>
      <c r="J874" s="12" t="s">
        <v>8</v>
      </c>
      <c r="K874" s="12" t="s">
        <v>13</v>
      </c>
      <c r="L874" s="12" t="s">
        <v>14</v>
      </c>
      <c r="M874" s="16" t="s">
        <v>15</v>
      </c>
      <c r="N874" s="110">
        <f>M875+M879+M883+M887</f>
        <v>28788</v>
      </c>
    </row>
    <row r="875" spans="1:14">
      <c r="A875" s="3" t="s">
        <v>86</v>
      </c>
      <c r="B875" s="4">
        <f>_xlfn.XLOOKUP(A875,Preisliste!A:A,Preisliste!B:B,"nicht gefunden")</f>
        <v>40</v>
      </c>
      <c r="C875" s="3">
        <v>2400</v>
      </c>
      <c r="D875" s="3">
        <v>24</v>
      </c>
      <c r="E875" s="5">
        <f>D875*C875</f>
        <v>57600</v>
      </c>
      <c r="F875" s="6">
        <f>(E875/1000)*B875</f>
        <v>2304</v>
      </c>
      <c r="G875" s="3" t="s">
        <v>88</v>
      </c>
      <c r="H875" s="4">
        <f>_xlfn.XLOOKUP(G875,Preisliste!A:A,Preisliste!B:B,"nicht gefunden")</f>
        <v>350</v>
      </c>
      <c r="I875" s="5">
        <v>800</v>
      </c>
      <c r="J875" s="3">
        <f>D875</f>
        <v>24</v>
      </c>
      <c r="K875" s="5">
        <f>I875*J875</f>
        <v>19200</v>
      </c>
      <c r="L875" s="6">
        <f>(K875/1000)*H875</f>
        <v>6720</v>
      </c>
      <c r="M875" s="17">
        <f>L875-F875-F876+L876+L877</f>
        <v>8784</v>
      </c>
      <c r="N875" s="111"/>
    </row>
    <row r="876" spans="1:14">
      <c r="A876" s="3" t="s">
        <v>81</v>
      </c>
      <c r="B876" s="4">
        <f>_xlfn.XLOOKUP(A876,Preisliste!A:A,Preisliste!B:B,"nicht gefunden")</f>
        <v>45</v>
      </c>
      <c r="C876" s="3">
        <v>2200</v>
      </c>
      <c r="D876" s="3">
        <f>D875</f>
        <v>24</v>
      </c>
      <c r="E876" s="5">
        <f>D876*C876</f>
        <v>52800</v>
      </c>
      <c r="F876" s="6">
        <f>(E876/1000)*B876</f>
        <v>2376</v>
      </c>
      <c r="G876" s="3" t="s">
        <v>283</v>
      </c>
      <c r="H876" s="4">
        <f>_xlfn.XLOOKUP(G876,Preisliste!A:A,Preisliste!B:B,"nicht gefunden")</f>
        <v>450</v>
      </c>
      <c r="I876" s="5">
        <v>500</v>
      </c>
      <c r="J876" s="3">
        <f>D875</f>
        <v>24</v>
      </c>
      <c r="K876" s="5">
        <f>I876*J876</f>
        <v>12000</v>
      </c>
      <c r="L876" s="6">
        <f>(K876/1000)*H876</f>
        <v>5400</v>
      </c>
      <c r="M876" s="18"/>
      <c r="N876" s="111"/>
    </row>
    <row r="877" spans="1:14">
      <c r="A877" s="3"/>
      <c r="B877" s="4"/>
      <c r="C877" s="3"/>
      <c r="D877" s="3"/>
      <c r="E877" s="5"/>
      <c r="F877" s="6"/>
      <c r="G877" s="3" t="s">
        <v>89</v>
      </c>
      <c r="H877" s="4">
        <f>_xlfn.XLOOKUP(G877,Preisliste!A:A,Preisliste!B:B,"nicht gefunden")</f>
        <v>40</v>
      </c>
      <c r="I877" s="5">
        <v>1400</v>
      </c>
      <c r="J877" s="3">
        <f>D875</f>
        <v>24</v>
      </c>
      <c r="K877" s="5">
        <f>I877*J877</f>
        <v>33600</v>
      </c>
      <c r="L877" s="6">
        <f>(K877/1000)*H877</f>
        <v>1344</v>
      </c>
      <c r="M877" s="18"/>
      <c r="N877" s="111"/>
    </row>
    <row r="878" spans="1:14">
      <c r="A878" s="13" t="s">
        <v>5</v>
      </c>
      <c r="B878" s="13" t="s">
        <v>6</v>
      </c>
      <c r="C878" s="13" t="s">
        <v>7</v>
      </c>
      <c r="D878" s="13" t="s">
        <v>8</v>
      </c>
      <c r="E878" s="13" t="s">
        <v>9</v>
      </c>
      <c r="F878" s="13" t="s">
        <v>10</v>
      </c>
      <c r="G878" s="27" t="s">
        <v>11</v>
      </c>
      <c r="H878" s="13" t="s">
        <v>6</v>
      </c>
      <c r="I878" s="13" t="s">
        <v>12</v>
      </c>
      <c r="J878" s="13" t="s">
        <v>8</v>
      </c>
      <c r="K878" s="13" t="s">
        <v>13</v>
      </c>
      <c r="L878" s="13" t="s">
        <v>14</v>
      </c>
      <c r="M878" s="19" t="s">
        <v>15</v>
      </c>
      <c r="N878" s="111"/>
    </row>
    <row r="879" spans="1:14">
      <c r="A879" s="7" t="s">
        <v>90</v>
      </c>
      <c r="B879" s="8">
        <f>_xlfn.XLOOKUP(A879,Preisliste!A:A,Preisliste!B:B,"nicht gefunden")</f>
        <v>35</v>
      </c>
      <c r="C879" s="7">
        <v>2900</v>
      </c>
      <c r="D879" s="7">
        <v>24</v>
      </c>
      <c r="E879" s="9">
        <f>D879*C879</f>
        <v>69600</v>
      </c>
      <c r="F879" s="20">
        <f>(E879/1000)*B879</f>
        <v>2436</v>
      </c>
      <c r="G879" s="28" t="s">
        <v>88</v>
      </c>
      <c r="H879" s="29">
        <f>_xlfn.XLOOKUP(G879,Preisliste!A:A,Preisliste!B:B,"nicht gefunden")</f>
        <v>350</v>
      </c>
      <c r="I879" s="9">
        <v>900</v>
      </c>
      <c r="J879" s="7">
        <f>D879</f>
        <v>24</v>
      </c>
      <c r="K879" s="9">
        <f>I879*J879</f>
        <v>21600</v>
      </c>
      <c r="L879" s="10">
        <f>(K879/1000)*H879</f>
        <v>7560.0000000000009</v>
      </c>
      <c r="M879" s="20">
        <f>L879-F879+L880+L881-F880</f>
        <v>8844</v>
      </c>
      <c r="N879" s="111"/>
    </row>
    <row r="880" spans="1:14">
      <c r="A880" s="7" t="s">
        <v>284</v>
      </c>
      <c r="B880" s="8">
        <f>_xlfn.XLOOKUP(A880,Preisliste!A:A,Preisliste!B:B,"nicht gefunden")</f>
        <v>220</v>
      </c>
      <c r="C880" s="7">
        <v>500</v>
      </c>
      <c r="D880" s="7">
        <v>24</v>
      </c>
      <c r="E880" s="9">
        <f>D880*C880</f>
        <v>12000</v>
      </c>
      <c r="F880" s="20">
        <f>(E880/1000)*B880</f>
        <v>2640</v>
      </c>
      <c r="G880" s="28" t="s">
        <v>283</v>
      </c>
      <c r="H880" s="29">
        <f>_xlfn.XLOOKUP(G880,Preisliste!A:A,Preisliste!B:B,"nicht gefunden")</f>
        <v>450</v>
      </c>
      <c r="I880" s="9">
        <v>500</v>
      </c>
      <c r="J880" s="7">
        <f>D879</f>
        <v>24</v>
      </c>
      <c r="K880" s="9">
        <f>I880*J880</f>
        <v>12000</v>
      </c>
      <c r="L880" s="10">
        <f>(K880/1000)*H880</f>
        <v>5400</v>
      </c>
      <c r="M880" s="20"/>
      <c r="N880" s="111"/>
    </row>
    <row r="881" spans="1:14">
      <c r="A881" s="7"/>
      <c r="B881" s="8"/>
      <c r="C881" s="7"/>
      <c r="D881" s="7"/>
      <c r="E881" s="9"/>
      <c r="F881" s="20"/>
      <c r="G881" s="28" t="s">
        <v>89</v>
      </c>
      <c r="H881" s="29">
        <f>_xlfn.XLOOKUP(G881,Preisliste!A:A,Preisliste!B:B,"nicht gefunden")</f>
        <v>40</v>
      </c>
      <c r="I881" s="9">
        <v>1000</v>
      </c>
      <c r="J881" s="7">
        <f>D879</f>
        <v>24</v>
      </c>
      <c r="K881" s="9">
        <f>I881*J881</f>
        <v>24000</v>
      </c>
      <c r="L881" s="10">
        <f>(K881/1000)*H881</f>
        <v>960</v>
      </c>
      <c r="M881" s="20"/>
      <c r="N881" s="111"/>
    </row>
    <row r="882" spans="1:14">
      <c r="A882" s="12" t="s">
        <v>5</v>
      </c>
      <c r="B882" s="12" t="s">
        <v>6</v>
      </c>
      <c r="C882" s="12" t="s">
        <v>7</v>
      </c>
      <c r="D882" s="12" t="s">
        <v>8</v>
      </c>
      <c r="E882" s="12" t="s">
        <v>9</v>
      </c>
      <c r="F882" s="12" t="s">
        <v>10</v>
      </c>
      <c r="G882" s="26" t="s">
        <v>11</v>
      </c>
      <c r="H882" s="12" t="s">
        <v>6</v>
      </c>
      <c r="I882" s="12" t="s">
        <v>12</v>
      </c>
      <c r="J882" s="12" t="s">
        <v>8</v>
      </c>
      <c r="K882" s="12" t="s">
        <v>13</v>
      </c>
      <c r="L882" s="12" t="s">
        <v>14</v>
      </c>
      <c r="M882" s="16" t="s">
        <v>15</v>
      </c>
      <c r="N882" s="111"/>
    </row>
    <row r="883" spans="1:14">
      <c r="A883" s="3" t="s">
        <v>285</v>
      </c>
      <c r="B883" s="4">
        <f>_xlfn.XLOOKUP(A883,Preisliste!A:A,Preisliste!B:B,"nicht gefunden")</f>
        <v>120</v>
      </c>
      <c r="C883" s="3">
        <v>6000</v>
      </c>
      <c r="D883" s="3">
        <v>24</v>
      </c>
      <c r="E883" s="5">
        <f>D883*C883</f>
        <v>144000</v>
      </c>
      <c r="F883" s="17">
        <f>(E883/1000)*B883</f>
        <v>17280</v>
      </c>
      <c r="G883" s="24" t="s">
        <v>88</v>
      </c>
      <c r="H883" s="25">
        <f>_xlfn.XLOOKUP(G883,Preisliste!A:A,Preisliste!B:B,"nicht gefunden")</f>
        <v>350</v>
      </c>
      <c r="I883" s="5">
        <v>1600</v>
      </c>
      <c r="J883" s="3">
        <f>D883</f>
        <v>24</v>
      </c>
      <c r="K883" s="5">
        <f>I883*J883</f>
        <v>38400</v>
      </c>
      <c r="L883" s="6">
        <f>(K883/1000)*H883</f>
        <v>13440</v>
      </c>
      <c r="M883" s="17">
        <f>L883-F883+L884+L885</f>
        <v>3768</v>
      </c>
      <c r="N883" s="111"/>
    </row>
    <row r="884" spans="1:14">
      <c r="A884" s="3"/>
      <c r="B884" s="4"/>
      <c r="C884" s="3"/>
      <c r="D884" s="3"/>
      <c r="E884" s="5"/>
      <c r="F884" s="17"/>
      <c r="G884" s="24" t="s">
        <v>283</v>
      </c>
      <c r="H884" s="25">
        <f>_xlfn.XLOOKUP(G884,Preisliste!A:A,Preisliste!B:B,"nicht gefunden")</f>
        <v>450</v>
      </c>
      <c r="I884" s="5">
        <v>500</v>
      </c>
      <c r="J884" s="3">
        <f>D883</f>
        <v>24</v>
      </c>
      <c r="K884" s="5">
        <f>I884*J884</f>
        <v>12000</v>
      </c>
      <c r="L884" s="6">
        <f>(K884/1000)*H884</f>
        <v>5400</v>
      </c>
      <c r="M884" s="17"/>
      <c r="N884" s="111"/>
    </row>
    <row r="885" spans="1:14">
      <c r="A885" s="3"/>
      <c r="B885" s="4"/>
      <c r="C885" s="3"/>
      <c r="D885" s="3"/>
      <c r="E885" s="5"/>
      <c r="F885" s="17"/>
      <c r="G885" s="24" t="s">
        <v>89</v>
      </c>
      <c r="H885" s="25">
        <f>_xlfn.XLOOKUP(G885,Preisliste!A:A,Preisliste!B:B,"nicht gefunden")</f>
        <v>40</v>
      </c>
      <c r="I885" s="5">
        <v>2300</v>
      </c>
      <c r="J885" s="3">
        <f>D883</f>
        <v>24</v>
      </c>
      <c r="K885" s="5">
        <f>I885*J885</f>
        <v>55200</v>
      </c>
      <c r="L885" s="6">
        <f>(K885/1000)*H885</f>
        <v>2208</v>
      </c>
      <c r="M885" s="17"/>
      <c r="N885" s="111"/>
    </row>
    <row r="886" spans="1:14">
      <c r="A886" s="13" t="s">
        <v>5</v>
      </c>
      <c r="B886" s="13" t="s">
        <v>6</v>
      </c>
      <c r="C886" s="13" t="s">
        <v>7</v>
      </c>
      <c r="D886" s="13" t="s">
        <v>8</v>
      </c>
      <c r="E886" s="13" t="s">
        <v>9</v>
      </c>
      <c r="F886" s="13" t="s">
        <v>10</v>
      </c>
      <c r="G886" s="13" t="s">
        <v>11</v>
      </c>
      <c r="H886" s="13" t="s">
        <v>6</v>
      </c>
      <c r="I886" s="13" t="s">
        <v>12</v>
      </c>
      <c r="J886" s="13" t="s">
        <v>8</v>
      </c>
      <c r="K886" s="13" t="s">
        <v>13</v>
      </c>
      <c r="L886" s="13" t="s">
        <v>14</v>
      </c>
      <c r="M886" s="19" t="s">
        <v>15</v>
      </c>
      <c r="N886" s="111"/>
    </row>
    <row r="887" spans="1:14">
      <c r="A887" s="7" t="s">
        <v>273</v>
      </c>
      <c r="B887" s="8">
        <f>_xlfn.XLOOKUP(A887,Preisliste!A:A,Preisliste!B:B,"nicht gefunden")</f>
        <v>240</v>
      </c>
      <c r="C887" s="7">
        <v>400</v>
      </c>
      <c r="D887" s="7">
        <v>24</v>
      </c>
      <c r="E887" s="9">
        <f>D887*C887</f>
        <v>9600</v>
      </c>
      <c r="F887" s="10">
        <f>(E887/1000)*B887</f>
        <v>2304</v>
      </c>
      <c r="G887" s="7" t="s">
        <v>88</v>
      </c>
      <c r="H887" s="8">
        <f>_xlfn.XLOOKUP(G887,Preisliste!A:A,Preisliste!B:B,"nicht gefunden")</f>
        <v>350</v>
      </c>
      <c r="I887" s="9">
        <v>900</v>
      </c>
      <c r="J887" s="7">
        <f>D887</f>
        <v>24</v>
      </c>
      <c r="K887" s="9">
        <f>I887*J887</f>
        <v>21600</v>
      </c>
      <c r="L887" s="10">
        <f>(K887/1000)*H887</f>
        <v>7560.0000000000009</v>
      </c>
      <c r="M887" s="20">
        <f>L887-F887-F888+L888+L889</f>
        <v>7392.0000000000009</v>
      </c>
      <c r="N887" s="111"/>
    </row>
    <row r="888" spans="1:14">
      <c r="A888" s="7" t="s">
        <v>286</v>
      </c>
      <c r="B888" s="8">
        <f>_xlfn.XLOOKUP(A888,Preisliste!A:A,Preisliste!B:B,"nicht gefunden")</f>
        <v>240</v>
      </c>
      <c r="C888" s="7">
        <v>800</v>
      </c>
      <c r="D888" s="7">
        <f>D887</f>
        <v>24</v>
      </c>
      <c r="E888" s="9">
        <f>D888*C888</f>
        <v>19200</v>
      </c>
      <c r="F888" s="10">
        <f>(E888/1000)*B888</f>
        <v>4608</v>
      </c>
      <c r="G888" s="7" t="s">
        <v>283</v>
      </c>
      <c r="H888" s="8">
        <f>_xlfn.XLOOKUP(G888,Preisliste!A:A,Preisliste!B:B,"nicht gefunden")</f>
        <v>450</v>
      </c>
      <c r="I888" s="9">
        <v>500</v>
      </c>
      <c r="J888" s="7">
        <f>D887</f>
        <v>24</v>
      </c>
      <c r="K888" s="9">
        <f>I888*J888</f>
        <v>12000</v>
      </c>
      <c r="L888" s="10">
        <f>(K888/1000)*H888</f>
        <v>5400</v>
      </c>
      <c r="M888" s="21"/>
      <c r="N888" s="111"/>
    </row>
    <row r="889" spans="1:14">
      <c r="A889" s="7"/>
      <c r="B889" s="8"/>
      <c r="C889" s="7"/>
      <c r="D889" s="7"/>
      <c r="E889" s="9"/>
      <c r="F889" s="10"/>
      <c r="G889" s="7" t="s">
        <v>89</v>
      </c>
      <c r="H889" s="8">
        <f>_xlfn.XLOOKUP(G889,Preisliste!A:A,Preisliste!B:B,"nicht gefunden")</f>
        <v>40</v>
      </c>
      <c r="I889" s="9">
        <v>1400</v>
      </c>
      <c r="J889" s="7">
        <f>D887</f>
        <v>24</v>
      </c>
      <c r="K889" s="9">
        <f>I889*J889</f>
        <v>33600</v>
      </c>
      <c r="L889" s="10">
        <f>(K889/1000)*H889</f>
        <v>1344</v>
      </c>
      <c r="M889" s="21"/>
      <c r="N889" s="111"/>
    </row>
    <row r="891" spans="1:14">
      <c r="A891" s="71" t="s">
        <v>287</v>
      </c>
      <c r="B891" s="72"/>
      <c r="C891" s="72"/>
      <c r="D891" s="72"/>
      <c r="E891" s="72"/>
      <c r="F891" s="72"/>
      <c r="G891" s="72"/>
      <c r="H891" s="72"/>
      <c r="I891" s="72"/>
      <c r="J891" s="72"/>
      <c r="K891" s="73"/>
      <c r="L891" s="11" t="s">
        <v>1</v>
      </c>
      <c r="M891" s="74" t="s">
        <v>282</v>
      </c>
      <c r="N891" s="75"/>
    </row>
    <row r="892" spans="1:14">
      <c r="A892" s="76" t="s">
        <v>2</v>
      </c>
      <c r="B892" s="76"/>
      <c r="C892" s="76"/>
      <c r="D892" s="76"/>
      <c r="E892" s="76"/>
      <c r="F892" s="76"/>
      <c r="G892" s="76" t="s">
        <v>3</v>
      </c>
      <c r="H892" s="76"/>
      <c r="I892" s="76"/>
      <c r="J892" s="76"/>
      <c r="K892" s="76"/>
      <c r="L892" s="76"/>
      <c r="M892" s="71" t="s">
        <v>4</v>
      </c>
      <c r="N892" s="77"/>
    </row>
    <row r="893" spans="1:14">
      <c r="A893" s="13" t="s">
        <v>5</v>
      </c>
      <c r="B893" s="13" t="s">
        <v>6</v>
      </c>
      <c r="C893" s="13" t="s">
        <v>7</v>
      </c>
      <c r="D893" s="13" t="s">
        <v>8</v>
      </c>
      <c r="E893" s="13" t="s">
        <v>9</v>
      </c>
      <c r="F893" s="13" t="s">
        <v>10</v>
      </c>
      <c r="G893" s="13" t="s">
        <v>11</v>
      </c>
      <c r="H893" s="13" t="s">
        <v>6</v>
      </c>
      <c r="I893" s="13" t="s">
        <v>12</v>
      </c>
      <c r="J893" s="13" t="s">
        <v>8</v>
      </c>
      <c r="K893" s="13" t="s">
        <v>13</v>
      </c>
      <c r="L893" s="13" t="s">
        <v>14</v>
      </c>
      <c r="M893" s="19" t="s">
        <v>15</v>
      </c>
      <c r="N893" s="110">
        <f>M894+M896+M898+M900+M902</f>
        <v>18840</v>
      </c>
    </row>
    <row r="894" spans="1:14">
      <c r="A894" s="7" t="s">
        <v>141</v>
      </c>
      <c r="B894" s="8">
        <f>_xlfn.XLOOKUP(A894,Preisliste!A:A,Preisliste!B:B,"nicht gefunden")</f>
        <v>140</v>
      </c>
      <c r="C894" s="7">
        <v>2500</v>
      </c>
      <c r="D894" s="7">
        <v>24</v>
      </c>
      <c r="E894" s="9">
        <f>D894*C894</f>
        <v>60000</v>
      </c>
      <c r="F894" s="10">
        <f>(E894/1000)*B894</f>
        <v>8400</v>
      </c>
      <c r="G894" s="7" t="s">
        <v>288</v>
      </c>
      <c r="H894" s="8">
        <f>_xlfn.XLOOKUP(G894,Preisliste!A:A,Preisliste!B:B,"nicht gefunden")</f>
        <v>240</v>
      </c>
      <c r="I894" s="9">
        <v>2500</v>
      </c>
      <c r="J894" s="7">
        <f>D894</f>
        <v>24</v>
      </c>
      <c r="K894" s="9">
        <f>I894*J894</f>
        <v>60000</v>
      </c>
      <c r="L894" s="10">
        <f>(K894/1000)*H894</f>
        <v>14400</v>
      </c>
      <c r="M894" s="20">
        <f>L894-F894</f>
        <v>6000</v>
      </c>
      <c r="N894" s="110"/>
    </row>
    <row r="895" spans="1:14">
      <c r="A895" s="31" t="s">
        <v>5</v>
      </c>
      <c r="B895" s="31" t="s">
        <v>6</v>
      </c>
      <c r="C895" s="31" t="s">
        <v>7</v>
      </c>
      <c r="D895" s="31" t="s">
        <v>8</v>
      </c>
      <c r="E895" s="31" t="s">
        <v>9</v>
      </c>
      <c r="F895" s="31" t="s">
        <v>10</v>
      </c>
      <c r="G895" s="31" t="s">
        <v>11</v>
      </c>
      <c r="H895" s="31" t="s">
        <v>6</v>
      </c>
      <c r="I895" s="31" t="s">
        <v>12</v>
      </c>
      <c r="J895" s="31" t="s">
        <v>8</v>
      </c>
      <c r="K895" s="31" t="s">
        <v>13</v>
      </c>
      <c r="L895" s="31" t="s">
        <v>14</v>
      </c>
      <c r="M895" s="32" t="s">
        <v>15</v>
      </c>
      <c r="N895" s="110"/>
    </row>
    <row r="896" spans="1:14">
      <c r="A896" s="33" t="s">
        <v>132</v>
      </c>
      <c r="B896" s="34">
        <f>_xlfn.XLOOKUP(A896,Preisliste!A:A,Preisliste!B:B,"nicht gefunden")</f>
        <v>150</v>
      </c>
      <c r="C896" s="33">
        <v>2500</v>
      </c>
      <c r="D896" s="33">
        <v>24</v>
      </c>
      <c r="E896" s="35">
        <f>D896*C896</f>
        <v>60000</v>
      </c>
      <c r="F896" s="36">
        <f>(E896/1000)*B896</f>
        <v>9000</v>
      </c>
      <c r="G896" s="33" t="s">
        <v>284</v>
      </c>
      <c r="H896" s="34">
        <f>_xlfn.XLOOKUP(G896,Preisliste!A:A,Preisliste!B:B,"nicht gefunden")</f>
        <v>220</v>
      </c>
      <c r="I896" s="35">
        <v>2500</v>
      </c>
      <c r="J896" s="33">
        <f>D896</f>
        <v>24</v>
      </c>
      <c r="K896" s="35">
        <f>I896*J896</f>
        <v>60000</v>
      </c>
      <c r="L896" s="36">
        <f>(K896/1000)*H896</f>
        <v>13200</v>
      </c>
      <c r="M896" s="37">
        <f>L896-F896</f>
        <v>4200</v>
      </c>
      <c r="N896" s="110"/>
    </row>
    <row r="897" spans="1:14">
      <c r="A897" s="13" t="s">
        <v>5</v>
      </c>
      <c r="B897" s="13" t="s">
        <v>6</v>
      </c>
      <c r="C897" s="13" t="s">
        <v>7</v>
      </c>
      <c r="D897" s="13" t="s">
        <v>8</v>
      </c>
      <c r="E897" s="13" t="s">
        <v>9</v>
      </c>
      <c r="F897" s="13" t="s">
        <v>10</v>
      </c>
      <c r="G897" s="13" t="s">
        <v>11</v>
      </c>
      <c r="H897" s="13" t="s">
        <v>6</v>
      </c>
      <c r="I897" s="13" t="s">
        <v>12</v>
      </c>
      <c r="J897" s="13" t="s">
        <v>8</v>
      </c>
      <c r="K897" s="13" t="s">
        <v>13</v>
      </c>
      <c r="L897" s="13" t="s">
        <v>14</v>
      </c>
      <c r="M897" s="19" t="s">
        <v>15</v>
      </c>
      <c r="N897" s="110"/>
    </row>
    <row r="898" spans="1:14">
      <c r="A898" s="7" t="s">
        <v>43</v>
      </c>
      <c r="B898" s="8">
        <f>_xlfn.XLOOKUP(A898,Preisliste!A:A,Preisliste!B:B,"nicht gefunden")</f>
        <v>255</v>
      </c>
      <c r="C898" s="7">
        <v>3500</v>
      </c>
      <c r="D898" s="7">
        <v>24</v>
      </c>
      <c r="E898" s="9">
        <f>D898*C898</f>
        <v>84000</v>
      </c>
      <c r="F898" s="10">
        <f>(E898/1000)*B898</f>
        <v>21420</v>
      </c>
      <c r="G898" s="7" t="s">
        <v>286</v>
      </c>
      <c r="H898" s="8">
        <f>_xlfn.XLOOKUP(G898,Preisliste!A:A,Preisliste!B:B,"nicht gefunden")</f>
        <v>240</v>
      </c>
      <c r="I898" s="9">
        <v>3500</v>
      </c>
      <c r="J898" s="7">
        <f>D898</f>
        <v>24</v>
      </c>
      <c r="K898" s="9">
        <f>I898*J898</f>
        <v>84000</v>
      </c>
      <c r="L898" s="10">
        <f>(K898/1000)*H898</f>
        <v>20160</v>
      </c>
      <c r="M898" s="20">
        <f>L898-F898</f>
        <v>-1260</v>
      </c>
      <c r="N898" s="110"/>
    </row>
    <row r="899" spans="1:14">
      <c r="A899" s="31" t="s">
        <v>5</v>
      </c>
      <c r="B899" s="31" t="s">
        <v>6</v>
      </c>
      <c r="C899" s="31" t="s">
        <v>7</v>
      </c>
      <c r="D899" s="31" t="s">
        <v>8</v>
      </c>
      <c r="E899" s="31" t="s">
        <v>9</v>
      </c>
      <c r="F899" s="31" t="s">
        <v>10</v>
      </c>
      <c r="G899" s="31" t="s">
        <v>11</v>
      </c>
      <c r="H899" s="31" t="s">
        <v>6</v>
      </c>
      <c r="I899" s="31" t="s">
        <v>12</v>
      </c>
      <c r="J899" s="31" t="s">
        <v>8</v>
      </c>
      <c r="K899" s="31" t="s">
        <v>13</v>
      </c>
      <c r="L899" s="31" t="s">
        <v>14</v>
      </c>
      <c r="M899" s="32" t="s">
        <v>15</v>
      </c>
      <c r="N899" s="110"/>
    </row>
    <row r="900" spans="1:14">
      <c r="A900" s="33" t="s">
        <v>134</v>
      </c>
      <c r="B900" s="34">
        <f>_xlfn.XLOOKUP(A900,Preisliste!A:A,Preisliste!B:B,"nicht gefunden")</f>
        <v>145</v>
      </c>
      <c r="C900" s="33">
        <v>2500</v>
      </c>
      <c r="D900" s="33">
        <v>24</v>
      </c>
      <c r="E900" s="35">
        <f>D900*C900</f>
        <v>60000</v>
      </c>
      <c r="F900" s="36">
        <f>(E900/1000)*B900</f>
        <v>8700</v>
      </c>
      <c r="G900" s="33" t="s">
        <v>289</v>
      </c>
      <c r="H900" s="34">
        <f>_xlfn.XLOOKUP(G900,Preisliste!A:A,Preisliste!B:B,"nicht gefunden")</f>
        <v>220</v>
      </c>
      <c r="I900" s="35">
        <v>2500</v>
      </c>
      <c r="J900" s="33">
        <f>D900</f>
        <v>24</v>
      </c>
      <c r="K900" s="35">
        <f>I900*J900</f>
        <v>60000</v>
      </c>
      <c r="L900" s="36">
        <f>(K900/1000)*H900</f>
        <v>13200</v>
      </c>
      <c r="M900" s="37">
        <f>L900-F900</f>
        <v>4500</v>
      </c>
      <c r="N900" s="110"/>
    </row>
    <row r="901" spans="1:14">
      <c r="A901" s="13" t="s">
        <v>5</v>
      </c>
      <c r="B901" s="13" t="s">
        <v>6</v>
      </c>
      <c r="C901" s="13" t="s">
        <v>7</v>
      </c>
      <c r="D901" s="13" t="s">
        <v>8</v>
      </c>
      <c r="E901" s="13" t="s">
        <v>9</v>
      </c>
      <c r="F901" s="13" t="s">
        <v>10</v>
      </c>
      <c r="G901" s="13" t="s">
        <v>11</v>
      </c>
      <c r="H901" s="13" t="s">
        <v>6</v>
      </c>
      <c r="I901" s="13" t="s">
        <v>12</v>
      </c>
      <c r="J901" s="13" t="s">
        <v>8</v>
      </c>
      <c r="K901" s="13" t="s">
        <v>13</v>
      </c>
      <c r="L901" s="13" t="s">
        <v>14</v>
      </c>
      <c r="M901" s="19" t="s">
        <v>15</v>
      </c>
      <c r="N901" s="110"/>
    </row>
    <row r="902" spans="1:14">
      <c r="A902" s="7" t="s">
        <v>272</v>
      </c>
      <c r="B902" s="8">
        <f>_xlfn.XLOOKUP(A902,Preisliste!A:A,Preisliste!B:B,"nicht gefunden")</f>
        <v>190</v>
      </c>
      <c r="C902" s="7">
        <v>4500</v>
      </c>
      <c r="D902" s="7">
        <v>24</v>
      </c>
      <c r="E902" s="9">
        <f>D902*C902</f>
        <v>108000</v>
      </c>
      <c r="F902" s="10">
        <f>(E902/1000)*B902</f>
        <v>20520</v>
      </c>
      <c r="G902" s="7" t="s">
        <v>273</v>
      </c>
      <c r="H902" s="8">
        <f>_xlfn.XLOOKUP(G902,Preisliste!A:A,Preisliste!B:B,"nicht gefunden")</f>
        <v>240</v>
      </c>
      <c r="I902" s="9">
        <v>4500</v>
      </c>
      <c r="J902" s="7">
        <f>D902</f>
        <v>24</v>
      </c>
      <c r="K902" s="9">
        <f>I902*J902</f>
        <v>108000</v>
      </c>
      <c r="L902" s="10">
        <f>(K902/1000)*H902</f>
        <v>25920</v>
      </c>
      <c r="M902" s="20">
        <f>L902-F902</f>
        <v>5400</v>
      </c>
      <c r="N902" s="110"/>
    </row>
    <row r="904" spans="1:14">
      <c r="A904" s="71" t="s">
        <v>290</v>
      </c>
      <c r="B904" s="72"/>
      <c r="C904" s="72"/>
      <c r="D904" s="72"/>
      <c r="E904" s="72"/>
      <c r="F904" s="72"/>
      <c r="G904" s="72"/>
      <c r="H904" s="72"/>
      <c r="I904" s="72"/>
      <c r="J904" s="72"/>
      <c r="K904" s="73"/>
      <c r="L904" s="30" t="s">
        <v>1</v>
      </c>
      <c r="M904" s="82" t="s">
        <v>282</v>
      </c>
      <c r="N904" s="83"/>
    </row>
    <row r="905" spans="1:14">
      <c r="A905" s="76" t="s">
        <v>2</v>
      </c>
      <c r="B905" s="76"/>
      <c r="C905" s="76"/>
      <c r="D905" s="76"/>
      <c r="E905" s="76"/>
      <c r="F905" s="76"/>
      <c r="G905" s="76" t="s">
        <v>3</v>
      </c>
      <c r="H905" s="76"/>
      <c r="I905" s="76"/>
      <c r="J905" s="76"/>
      <c r="K905" s="76"/>
      <c r="L905" s="76"/>
      <c r="M905" s="71" t="s">
        <v>4</v>
      </c>
      <c r="N905" s="77"/>
    </row>
    <row r="906" spans="1:14">
      <c r="A906" s="13" t="s">
        <v>5</v>
      </c>
      <c r="B906" s="13" t="s">
        <v>6</v>
      </c>
      <c r="C906" s="13" t="s">
        <v>7</v>
      </c>
      <c r="D906" s="13" t="s">
        <v>8</v>
      </c>
      <c r="E906" s="13" t="s">
        <v>9</v>
      </c>
      <c r="F906" s="13" t="s">
        <v>10</v>
      </c>
      <c r="G906" s="13" t="s">
        <v>11</v>
      </c>
      <c r="H906" s="13" t="s">
        <v>6</v>
      </c>
      <c r="I906" s="13" t="s">
        <v>12</v>
      </c>
      <c r="J906" s="13" t="s">
        <v>8</v>
      </c>
      <c r="K906" s="13" t="s">
        <v>13</v>
      </c>
      <c r="L906" s="13" t="s">
        <v>14</v>
      </c>
      <c r="M906" s="19" t="s">
        <v>15</v>
      </c>
      <c r="N906" s="97">
        <f>M907+M912+M917+M922+M927+M932+M937</f>
        <v>40572</v>
      </c>
    </row>
    <row r="907" spans="1:14">
      <c r="A907" s="7" t="s">
        <v>20</v>
      </c>
      <c r="B907" s="8">
        <f>_xlfn.XLOOKUP(A907,Preisliste!A:A,Preisliste!B:B,"nicht gefunden")</f>
        <v>0</v>
      </c>
      <c r="C907" s="7">
        <v>40</v>
      </c>
      <c r="D907" s="7">
        <v>24</v>
      </c>
      <c r="E907" s="9">
        <f>D907*C907</f>
        <v>960</v>
      </c>
      <c r="F907" s="10">
        <f>(E907/1000)*B907</f>
        <v>0</v>
      </c>
      <c r="G907" s="7" t="s">
        <v>33</v>
      </c>
      <c r="H907" s="8">
        <f>_xlfn.XLOOKUP(G907,Preisliste!A:A,Preisliste!B:B,"nicht gefunden")</f>
        <v>720</v>
      </c>
      <c r="I907" s="9">
        <v>150</v>
      </c>
      <c r="J907" s="7">
        <v>24</v>
      </c>
      <c r="K907" s="9">
        <f>J907*I907</f>
        <v>3600</v>
      </c>
      <c r="L907" s="10">
        <f>(K907/1000)*H907</f>
        <v>2592</v>
      </c>
      <c r="M907" s="20">
        <f>(L907-F907-F908-F909-F910+L908)*3</f>
        <v>5968.7999999999993</v>
      </c>
      <c r="N907" s="100"/>
    </row>
    <row r="908" spans="1:14">
      <c r="A908" s="7" t="s">
        <v>90</v>
      </c>
      <c r="B908" s="8">
        <f>_xlfn.XLOOKUP(A908,Preisliste!A:A,Preisliste!B:B,"nicht gefunden")</f>
        <v>35</v>
      </c>
      <c r="C908" s="7">
        <v>160</v>
      </c>
      <c r="D908" s="7">
        <v>24</v>
      </c>
      <c r="E908" s="9">
        <f t="shared" ref="E908:E940" si="20">D908*C908</f>
        <v>3840</v>
      </c>
      <c r="F908" s="10">
        <f t="shared" ref="F908:F940" si="21">(E908/1000)*B908</f>
        <v>134.4</v>
      </c>
      <c r="G908" s="7" t="s">
        <v>19</v>
      </c>
      <c r="H908" s="8">
        <f>_xlfn.XLOOKUP(G908,Preisliste!A:A,Preisliste!B:B,"nicht gefunden")</f>
        <v>30</v>
      </c>
      <c r="I908" s="9">
        <v>50</v>
      </c>
      <c r="J908" s="7">
        <v>24</v>
      </c>
      <c r="K908" s="9">
        <f t="shared" ref="K908:K938" si="22">J908*I908</f>
        <v>1200</v>
      </c>
      <c r="L908" s="10">
        <f t="shared" ref="L908:L938" si="23">(K908/1000)*H908</f>
        <v>36</v>
      </c>
      <c r="M908" s="20"/>
      <c r="N908" s="100"/>
    </row>
    <row r="909" spans="1:14">
      <c r="A909" s="7" t="s">
        <v>87</v>
      </c>
      <c r="B909" s="8">
        <f>_xlfn.XLOOKUP(A909,Preisliste!A:A,Preisliste!B:B,"nicht gefunden")</f>
        <v>1500</v>
      </c>
      <c r="C909" s="7">
        <v>10</v>
      </c>
      <c r="D909" s="7">
        <v>24</v>
      </c>
      <c r="E909" s="9">
        <f t="shared" si="20"/>
        <v>240</v>
      </c>
      <c r="F909" s="10">
        <f t="shared" si="21"/>
        <v>360</v>
      </c>
      <c r="G909" s="7" t="s">
        <v>291</v>
      </c>
      <c r="H909" s="8"/>
      <c r="I909" s="9" t="s">
        <v>291</v>
      </c>
      <c r="J909" s="7" t="s">
        <v>291</v>
      </c>
      <c r="K909" s="9"/>
      <c r="L909" s="10"/>
      <c r="M909" s="20"/>
      <c r="N909" s="100"/>
    </row>
    <row r="910" spans="1:14">
      <c r="A910" s="7" t="s">
        <v>95</v>
      </c>
      <c r="B910" s="8">
        <f>_xlfn.XLOOKUP(A910,Preisliste!A:A,Preisliste!B:B,"nicht gefunden")</f>
        <v>1200</v>
      </c>
      <c r="C910" s="7">
        <v>5</v>
      </c>
      <c r="D910" s="7">
        <v>24</v>
      </c>
      <c r="E910" s="9">
        <f t="shared" si="20"/>
        <v>120</v>
      </c>
      <c r="F910" s="10">
        <f t="shared" si="21"/>
        <v>144</v>
      </c>
      <c r="G910" s="7" t="s">
        <v>291</v>
      </c>
      <c r="H910" s="8"/>
      <c r="I910" s="9" t="s">
        <v>291</v>
      </c>
      <c r="J910" s="7" t="s">
        <v>291</v>
      </c>
      <c r="K910" s="9"/>
      <c r="L910" s="10"/>
      <c r="M910" s="20"/>
      <c r="N910" s="100"/>
    </row>
    <row r="911" spans="1:14">
      <c r="A911" s="31" t="s">
        <v>5</v>
      </c>
      <c r="B911" s="31" t="s">
        <v>6</v>
      </c>
      <c r="C911" s="31" t="s">
        <v>7</v>
      </c>
      <c r="D911" s="31" t="s">
        <v>8</v>
      </c>
      <c r="E911" s="31" t="s">
        <v>9</v>
      </c>
      <c r="F911" s="31" t="s">
        <v>10</v>
      </c>
      <c r="G911" s="31" t="s">
        <v>11</v>
      </c>
      <c r="H911" s="31" t="s">
        <v>6</v>
      </c>
      <c r="I911" s="31" t="s">
        <v>12</v>
      </c>
      <c r="J911" s="31" t="s">
        <v>8</v>
      </c>
      <c r="K911" s="31" t="s">
        <v>13</v>
      </c>
      <c r="L911" s="31" t="s">
        <v>14</v>
      </c>
      <c r="M911" s="32" t="s">
        <v>15</v>
      </c>
      <c r="N911" s="100"/>
    </row>
    <row r="912" spans="1:14">
      <c r="A912" s="33" t="s">
        <v>20</v>
      </c>
      <c r="B912" s="34">
        <f>_xlfn.XLOOKUP(A912,Preisliste!A:A,Preisliste!B:B,"nicht gefunden")</f>
        <v>0</v>
      </c>
      <c r="C912" s="33">
        <v>40</v>
      </c>
      <c r="D912" s="33">
        <v>24</v>
      </c>
      <c r="E912" s="35">
        <f t="shared" si="20"/>
        <v>960</v>
      </c>
      <c r="F912" s="36">
        <f t="shared" si="21"/>
        <v>0</v>
      </c>
      <c r="G912" s="33" t="s">
        <v>211</v>
      </c>
      <c r="H912" s="34">
        <f>_xlfn.XLOOKUP(G912,Preisliste!A:A,Preisliste!B:B,"nicht gefunden")</f>
        <v>880</v>
      </c>
      <c r="I912" s="35">
        <v>120</v>
      </c>
      <c r="J912" s="33">
        <v>24</v>
      </c>
      <c r="K912" s="35">
        <f t="shared" si="22"/>
        <v>2880</v>
      </c>
      <c r="L912" s="36">
        <f t="shared" si="23"/>
        <v>2534.4</v>
      </c>
      <c r="M912" s="37">
        <f>(L912-F912-F913-F914-F915+L913)*3</f>
        <v>5796</v>
      </c>
      <c r="N912" s="100"/>
    </row>
    <row r="913" spans="1:14">
      <c r="A913" s="33" t="s">
        <v>90</v>
      </c>
      <c r="B913" s="34">
        <f>_xlfn.XLOOKUP(A913,Preisliste!A:A,Preisliste!B:B,"nicht gefunden")</f>
        <v>35</v>
      </c>
      <c r="C913" s="33">
        <v>160</v>
      </c>
      <c r="D913" s="33">
        <v>24</v>
      </c>
      <c r="E913" s="35">
        <f t="shared" si="20"/>
        <v>3840</v>
      </c>
      <c r="F913" s="36">
        <f t="shared" si="21"/>
        <v>134.4</v>
      </c>
      <c r="G913" s="33" t="s">
        <v>19</v>
      </c>
      <c r="H913" s="34">
        <f>_xlfn.XLOOKUP(G913,Preisliste!A:A,Preisliste!B:B,"nicht gefunden")</f>
        <v>30</v>
      </c>
      <c r="I913" s="35">
        <v>50</v>
      </c>
      <c r="J913" s="33">
        <v>24</v>
      </c>
      <c r="K913" s="35">
        <f t="shared" si="22"/>
        <v>1200</v>
      </c>
      <c r="L913" s="36">
        <f t="shared" si="23"/>
        <v>36</v>
      </c>
      <c r="M913" s="37"/>
      <c r="N913" s="100"/>
    </row>
    <row r="914" spans="1:14">
      <c r="A914" s="33" t="s">
        <v>87</v>
      </c>
      <c r="B914" s="34">
        <f>_xlfn.XLOOKUP(A914,Preisliste!A:A,Preisliste!B:B,"nicht gefunden")</f>
        <v>1500</v>
      </c>
      <c r="C914" s="33">
        <v>10</v>
      </c>
      <c r="D914" s="33">
        <v>24</v>
      </c>
      <c r="E914" s="35">
        <f t="shared" si="20"/>
        <v>240</v>
      </c>
      <c r="F914" s="36">
        <f t="shared" si="21"/>
        <v>360</v>
      </c>
      <c r="G914" s="33" t="s">
        <v>291</v>
      </c>
      <c r="H914" s="34"/>
      <c r="I914" s="35" t="s">
        <v>291</v>
      </c>
      <c r="J914" s="33" t="s">
        <v>291</v>
      </c>
      <c r="K914" s="35"/>
      <c r="L914" s="36"/>
      <c r="M914" s="37"/>
      <c r="N914" s="100"/>
    </row>
    <row r="915" spans="1:14">
      <c r="A915" s="33" t="s">
        <v>95</v>
      </c>
      <c r="B915" s="34">
        <f>_xlfn.XLOOKUP(A915,Preisliste!A:A,Preisliste!B:B,"nicht gefunden")</f>
        <v>1200</v>
      </c>
      <c r="C915" s="33">
        <v>5</v>
      </c>
      <c r="D915" s="33">
        <v>24</v>
      </c>
      <c r="E915" s="35">
        <f t="shared" si="20"/>
        <v>120</v>
      </c>
      <c r="F915" s="36">
        <f t="shared" si="21"/>
        <v>144</v>
      </c>
      <c r="G915" s="33" t="s">
        <v>291</v>
      </c>
      <c r="H915" s="34"/>
      <c r="I915" s="35" t="s">
        <v>291</v>
      </c>
      <c r="J915" s="33" t="s">
        <v>291</v>
      </c>
      <c r="K915" s="35"/>
      <c r="L915" s="36"/>
      <c r="M915" s="37"/>
      <c r="N915" s="100"/>
    </row>
    <row r="916" spans="1:14">
      <c r="A916" s="13" t="s">
        <v>5</v>
      </c>
      <c r="B916" s="13" t="s">
        <v>6</v>
      </c>
      <c r="C916" s="13" t="s">
        <v>7</v>
      </c>
      <c r="D916" s="13" t="s">
        <v>8</v>
      </c>
      <c r="E916" s="13" t="s">
        <v>9</v>
      </c>
      <c r="F916" s="13" t="s">
        <v>10</v>
      </c>
      <c r="G916" s="13" t="s">
        <v>11</v>
      </c>
      <c r="H916" s="13" t="s">
        <v>6</v>
      </c>
      <c r="I916" s="13" t="s">
        <v>12</v>
      </c>
      <c r="J916" s="13" t="s">
        <v>8</v>
      </c>
      <c r="K916" s="13" t="s">
        <v>13</v>
      </c>
      <c r="L916" s="13" t="s">
        <v>14</v>
      </c>
      <c r="M916" s="19" t="s">
        <v>15</v>
      </c>
      <c r="N916" s="100"/>
    </row>
    <row r="917" spans="1:14">
      <c r="A917" s="7" t="s">
        <v>20</v>
      </c>
      <c r="B917" s="8">
        <f>_xlfn.XLOOKUP(A917,Preisliste!A:A,Preisliste!B:B,"nicht gefunden")</f>
        <v>0</v>
      </c>
      <c r="C917" s="7">
        <v>40</v>
      </c>
      <c r="D917" s="7">
        <v>24</v>
      </c>
      <c r="E917" s="9">
        <f t="shared" si="20"/>
        <v>960</v>
      </c>
      <c r="F917" s="10">
        <f t="shared" si="21"/>
        <v>0</v>
      </c>
      <c r="G917" s="7" t="s">
        <v>213</v>
      </c>
      <c r="H917" s="8">
        <f>_xlfn.XLOOKUP(G917,Preisliste!A:A,Preisliste!B:B,"nicht gefunden")</f>
        <v>830</v>
      </c>
      <c r="I917" s="9">
        <v>130</v>
      </c>
      <c r="J917" s="7">
        <v>24</v>
      </c>
      <c r="K917" s="9">
        <f t="shared" si="22"/>
        <v>3120</v>
      </c>
      <c r="L917" s="10">
        <f t="shared" si="23"/>
        <v>2589.6</v>
      </c>
      <c r="M917" s="20">
        <f>(L917-F917-F918-F919-F920+L918)*3</f>
        <v>5961.5999999999995</v>
      </c>
      <c r="N917" s="100"/>
    </row>
    <row r="918" spans="1:14">
      <c r="A918" s="7" t="s">
        <v>90</v>
      </c>
      <c r="B918" s="8">
        <f>_xlfn.XLOOKUP(A918,Preisliste!A:A,Preisliste!B:B,"nicht gefunden")</f>
        <v>35</v>
      </c>
      <c r="C918" s="7">
        <v>160</v>
      </c>
      <c r="D918" s="7">
        <v>24</v>
      </c>
      <c r="E918" s="9">
        <f t="shared" si="20"/>
        <v>3840</v>
      </c>
      <c r="F918" s="10">
        <f t="shared" si="21"/>
        <v>134.4</v>
      </c>
      <c r="G918" s="7" t="s">
        <v>19</v>
      </c>
      <c r="H918" s="8">
        <f>_xlfn.XLOOKUP(G918,Preisliste!A:A,Preisliste!B:B,"nicht gefunden")</f>
        <v>30</v>
      </c>
      <c r="I918" s="9">
        <v>50</v>
      </c>
      <c r="J918" s="7">
        <v>24</v>
      </c>
      <c r="K918" s="9">
        <f t="shared" si="22"/>
        <v>1200</v>
      </c>
      <c r="L918" s="10">
        <f t="shared" si="23"/>
        <v>36</v>
      </c>
      <c r="M918" s="20"/>
      <c r="N918" s="100"/>
    </row>
    <row r="919" spans="1:14">
      <c r="A919" s="7" t="s">
        <v>87</v>
      </c>
      <c r="B919" s="8">
        <f>_xlfn.XLOOKUP(A919,Preisliste!A:A,Preisliste!B:B,"nicht gefunden")</f>
        <v>1500</v>
      </c>
      <c r="C919" s="7">
        <v>10</v>
      </c>
      <c r="D919" s="7">
        <v>24</v>
      </c>
      <c r="E919" s="9">
        <f t="shared" si="20"/>
        <v>240</v>
      </c>
      <c r="F919" s="10">
        <f t="shared" si="21"/>
        <v>360</v>
      </c>
      <c r="G919" s="7" t="s">
        <v>291</v>
      </c>
      <c r="H919" s="8"/>
      <c r="I919" s="9" t="s">
        <v>291</v>
      </c>
      <c r="J919" s="7" t="s">
        <v>291</v>
      </c>
      <c r="K919" s="9"/>
      <c r="L919" s="10"/>
      <c r="M919" s="20"/>
      <c r="N919" s="100"/>
    </row>
    <row r="920" spans="1:14">
      <c r="A920" s="7" t="s">
        <v>95</v>
      </c>
      <c r="B920" s="8">
        <f>_xlfn.XLOOKUP(A920,Preisliste!A:A,Preisliste!B:B,"nicht gefunden")</f>
        <v>1200</v>
      </c>
      <c r="C920" s="7">
        <v>5</v>
      </c>
      <c r="D920" s="7">
        <v>24</v>
      </c>
      <c r="E920" s="9">
        <f t="shared" si="20"/>
        <v>120</v>
      </c>
      <c r="F920" s="10">
        <f t="shared" si="21"/>
        <v>144</v>
      </c>
      <c r="G920" s="7" t="s">
        <v>291</v>
      </c>
      <c r="H920" s="8"/>
      <c r="I920" s="9" t="s">
        <v>291</v>
      </c>
      <c r="J920" s="7" t="s">
        <v>291</v>
      </c>
      <c r="K920" s="9"/>
      <c r="L920" s="10"/>
      <c r="M920" s="20"/>
      <c r="N920" s="100"/>
    </row>
    <row r="921" spans="1:14">
      <c r="A921" s="31" t="s">
        <v>5</v>
      </c>
      <c r="B921" s="31" t="s">
        <v>6</v>
      </c>
      <c r="C921" s="31" t="s">
        <v>7</v>
      </c>
      <c r="D921" s="31" t="s">
        <v>8</v>
      </c>
      <c r="E921" s="31" t="s">
        <v>9</v>
      </c>
      <c r="F921" s="31" t="s">
        <v>10</v>
      </c>
      <c r="G921" s="31" t="s">
        <v>11</v>
      </c>
      <c r="H921" s="31" t="s">
        <v>6</v>
      </c>
      <c r="I921" s="31" t="s">
        <v>12</v>
      </c>
      <c r="J921" s="31" t="s">
        <v>8</v>
      </c>
      <c r="K921" s="31" t="s">
        <v>13</v>
      </c>
      <c r="L921" s="31" t="s">
        <v>14</v>
      </c>
      <c r="M921" s="32" t="s">
        <v>15</v>
      </c>
      <c r="N921" s="100"/>
    </row>
    <row r="922" spans="1:14">
      <c r="A922" s="33" t="s">
        <v>20</v>
      </c>
      <c r="B922" s="34">
        <f>_xlfn.XLOOKUP(A922,Preisliste!A:A,Preisliste!B:B,"nicht gefunden")</f>
        <v>0</v>
      </c>
      <c r="C922" s="33">
        <v>40</v>
      </c>
      <c r="D922" s="33">
        <v>24</v>
      </c>
      <c r="E922" s="35">
        <f t="shared" si="20"/>
        <v>960</v>
      </c>
      <c r="F922" s="36">
        <f t="shared" si="21"/>
        <v>0</v>
      </c>
      <c r="G922" s="33" t="s">
        <v>217</v>
      </c>
      <c r="H922" s="34">
        <f>_xlfn.XLOOKUP(G922,Preisliste!A:A,Preisliste!B:B,"nicht gefunden")</f>
        <v>1050</v>
      </c>
      <c r="I922" s="35">
        <v>100</v>
      </c>
      <c r="J922" s="33">
        <v>24</v>
      </c>
      <c r="K922" s="35">
        <f t="shared" si="22"/>
        <v>2400</v>
      </c>
      <c r="L922" s="36">
        <f t="shared" si="23"/>
        <v>2520</v>
      </c>
      <c r="M922" s="37">
        <f>(L922-F922-F923-F924-F925+L923)*3</f>
        <v>5752.7999999999993</v>
      </c>
      <c r="N922" s="100"/>
    </row>
    <row r="923" spans="1:14">
      <c r="A923" s="33" t="s">
        <v>90</v>
      </c>
      <c r="B923" s="34">
        <f>_xlfn.XLOOKUP(A923,Preisliste!A:A,Preisliste!B:B,"nicht gefunden")</f>
        <v>35</v>
      </c>
      <c r="C923" s="33">
        <v>160</v>
      </c>
      <c r="D923" s="33">
        <v>24</v>
      </c>
      <c r="E923" s="35">
        <f t="shared" si="20"/>
        <v>3840</v>
      </c>
      <c r="F923" s="36">
        <f t="shared" si="21"/>
        <v>134.4</v>
      </c>
      <c r="G923" s="33" t="s">
        <v>19</v>
      </c>
      <c r="H923" s="34">
        <f>_xlfn.XLOOKUP(G923,Preisliste!A:A,Preisliste!B:B,"nicht gefunden")</f>
        <v>30</v>
      </c>
      <c r="I923" s="35">
        <v>50</v>
      </c>
      <c r="J923" s="33">
        <v>24</v>
      </c>
      <c r="K923" s="35">
        <f t="shared" si="22"/>
        <v>1200</v>
      </c>
      <c r="L923" s="36">
        <f t="shared" si="23"/>
        <v>36</v>
      </c>
      <c r="M923" s="37"/>
      <c r="N923" s="100"/>
    </row>
    <row r="924" spans="1:14">
      <c r="A924" s="33" t="s">
        <v>87</v>
      </c>
      <c r="B924" s="34">
        <f>_xlfn.XLOOKUP(A924,Preisliste!A:A,Preisliste!B:B,"nicht gefunden")</f>
        <v>1500</v>
      </c>
      <c r="C924" s="33">
        <v>10</v>
      </c>
      <c r="D924" s="33">
        <v>24</v>
      </c>
      <c r="E924" s="35">
        <f t="shared" si="20"/>
        <v>240</v>
      </c>
      <c r="F924" s="36">
        <f t="shared" si="21"/>
        <v>360</v>
      </c>
      <c r="G924" s="33" t="s">
        <v>291</v>
      </c>
      <c r="H924" s="34"/>
      <c r="I924" s="35" t="s">
        <v>291</v>
      </c>
      <c r="J924" s="33" t="s">
        <v>291</v>
      </c>
      <c r="K924" s="35"/>
      <c r="L924" s="36"/>
      <c r="M924" s="37"/>
      <c r="N924" s="100"/>
    </row>
    <row r="925" spans="1:14">
      <c r="A925" s="33" t="s">
        <v>95</v>
      </c>
      <c r="B925" s="34">
        <f>_xlfn.XLOOKUP(A925,Preisliste!A:A,Preisliste!B:B,"nicht gefunden")</f>
        <v>1200</v>
      </c>
      <c r="C925" s="33">
        <v>5</v>
      </c>
      <c r="D925" s="33">
        <v>24</v>
      </c>
      <c r="E925" s="35">
        <f t="shared" si="20"/>
        <v>120</v>
      </c>
      <c r="F925" s="36">
        <f t="shared" si="21"/>
        <v>144</v>
      </c>
      <c r="G925" s="33" t="s">
        <v>291</v>
      </c>
      <c r="H925" s="34"/>
      <c r="I925" s="35" t="s">
        <v>291</v>
      </c>
      <c r="J925" s="33" t="s">
        <v>291</v>
      </c>
      <c r="K925" s="35"/>
      <c r="L925" s="36"/>
      <c r="M925" s="37"/>
      <c r="N925" s="100"/>
    </row>
    <row r="926" spans="1:14">
      <c r="A926" s="13" t="s">
        <v>5</v>
      </c>
      <c r="B926" s="13" t="s">
        <v>6</v>
      </c>
      <c r="C926" s="13" t="s">
        <v>7</v>
      </c>
      <c r="D926" s="13" t="s">
        <v>8</v>
      </c>
      <c r="E926" s="13" t="s">
        <v>9</v>
      </c>
      <c r="F926" s="13" t="s">
        <v>10</v>
      </c>
      <c r="G926" s="13" t="s">
        <v>11</v>
      </c>
      <c r="H926" s="13" t="s">
        <v>6</v>
      </c>
      <c r="I926" s="13" t="s">
        <v>12</v>
      </c>
      <c r="J926" s="13" t="s">
        <v>8</v>
      </c>
      <c r="K926" s="13" t="s">
        <v>13</v>
      </c>
      <c r="L926" s="13" t="s">
        <v>14</v>
      </c>
      <c r="M926" s="19" t="s">
        <v>15</v>
      </c>
      <c r="N926" s="100"/>
    </row>
    <row r="927" spans="1:14">
      <c r="A927" s="7" t="s">
        <v>20</v>
      </c>
      <c r="B927" s="8">
        <f>_xlfn.XLOOKUP(A927,Preisliste!A:A,Preisliste!B:B,"nicht gefunden")</f>
        <v>0</v>
      </c>
      <c r="C927" s="7">
        <v>40</v>
      </c>
      <c r="D927" s="7">
        <v>24</v>
      </c>
      <c r="E927" s="9">
        <f t="shared" si="20"/>
        <v>960</v>
      </c>
      <c r="F927" s="10">
        <f t="shared" si="21"/>
        <v>0</v>
      </c>
      <c r="G927" s="7" t="s">
        <v>222</v>
      </c>
      <c r="H927" s="8">
        <f>_xlfn.XLOOKUP(G927,Preisliste!A:A,Preisliste!B:B,"nicht gefunden")</f>
        <v>970</v>
      </c>
      <c r="I927" s="9">
        <v>110</v>
      </c>
      <c r="J927" s="7">
        <v>24</v>
      </c>
      <c r="K927" s="9">
        <f t="shared" si="22"/>
        <v>2640</v>
      </c>
      <c r="L927" s="10">
        <f t="shared" si="23"/>
        <v>2560.8000000000002</v>
      </c>
      <c r="M927" s="20">
        <f>(L927-F927-F928-F929-F930+L928)*3</f>
        <v>5875.2000000000007</v>
      </c>
      <c r="N927" s="100"/>
    </row>
    <row r="928" spans="1:14">
      <c r="A928" s="7" t="s">
        <v>90</v>
      </c>
      <c r="B928" s="8">
        <f>_xlfn.XLOOKUP(A928,Preisliste!A:A,Preisliste!B:B,"nicht gefunden")</f>
        <v>35</v>
      </c>
      <c r="C928" s="7">
        <v>160</v>
      </c>
      <c r="D928" s="7">
        <v>24</v>
      </c>
      <c r="E928" s="9">
        <f t="shared" si="20"/>
        <v>3840</v>
      </c>
      <c r="F928" s="10">
        <f t="shared" si="21"/>
        <v>134.4</v>
      </c>
      <c r="G928" s="7" t="s">
        <v>19</v>
      </c>
      <c r="H928" s="8">
        <f>_xlfn.XLOOKUP(G928,Preisliste!A:A,Preisliste!B:B,"nicht gefunden")</f>
        <v>30</v>
      </c>
      <c r="I928" s="9">
        <v>50</v>
      </c>
      <c r="J928" s="7">
        <v>24</v>
      </c>
      <c r="K928" s="9">
        <f t="shared" si="22"/>
        <v>1200</v>
      </c>
      <c r="L928" s="10">
        <f t="shared" si="23"/>
        <v>36</v>
      </c>
      <c r="M928" s="20"/>
      <c r="N928" s="100"/>
    </row>
    <row r="929" spans="1:14">
      <c r="A929" s="7" t="s">
        <v>87</v>
      </c>
      <c r="B929" s="8">
        <f>_xlfn.XLOOKUP(A929,Preisliste!A:A,Preisliste!B:B,"nicht gefunden")</f>
        <v>1500</v>
      </c>
      <c r="C929" s="7">
        <v>10</v>
      </c>
      <c r="D929" s="7">
        <v>24</v>
      </c>
      <c r="E929" s="9">
        <f t="shared" si="20"/>
        <v>240</v>
      </c>
      <c r="F929" s="10">
        <f t="shared" si="21"/>
        <v>360</v>
      </c>
      <c r="G929" s="7" t="s">
        <v>291</v>
      </c>
      <c r="H929" s="8"/>
      <c r="I929" s="9" t="s">
        <v>291</v>
      </c>
      <c r="J929" s="7" t="s">
        <v>291</v>
      </c>
      <c r="K929" s="9"/>
      <c r="L929" s="10"/>
      <c r="M929" s="20"/>
      <c r="N929" s="100"/>
    </row>
    <row r="930" spans="1:14">
      <c r="A930" s="7" t="s">
        <v>95</v>
      </c>
      <c r="B930" s="8">
        <f>_xlfn.XLOOKUP(A930,Preisliste!A:A,Preisliste!B:B,"nicht gefunden")</f>
        <v>1200</v>
      </c>
      <c r="C930" s="7">
        <v>5</v>
      </c>
      <c r="D930" s="7">
        <v>24</v>
      </c>
      <c r="E930" s="9">
        <f t="shared" si="20"/>
        <v>120</v>
      </c>
      <c r="F930" s="10">
        <f t="shared" si="21"/>
        <v>144</v>
      </c>
      <c r="G930" s="7" t="s">
        <v>291</v>
      </c>
      <c r="H930" s="8"/>
      <c r="I930" s="9" t="s">
        <v>291</v>
      </c>
      <c r="J930" s="7" t="s">
        <v>291</v>
      </c>
      <c r="K930" s="9"/>
      <c r="L930" s="10"/>
      <c r="M930" s="20"/>
      <c r="N930" s="100"/>
    </row>
    <row r="931" spans="1:14">
      <c r="A931" s="31" t="s">
        <v>5</v>
      </c>
      <c r="B931" s="31" t="s">
        <v>6</v>
      </c>
      <c r="C931" s="31" t="s">
        <v>7</v>
      </c>
      <c r="D931" s="31" t="s">
        <v>8</v>
      </c>
      <c r="E931" s="31" t="s">
        <v>9</v>
      </c>
      <c r="F931" s="31" t="s">
        <v>10</v>
      </c>
      <c r="G931" s="31" t="s">
        <v>11</v>
      </c>
      <c r="H931" s="31" t="s">
        <v>6</v>
      </c>
      <c r="I931" s="31" t="s">
        <v>12</v>
      </c>
      <c r="J931" s="31" t="s">
        <v>8</v>
      </c>
      <c r="K931" s="31" t="s">
        <v>13</v>
      </c>
      <c r="L931" s="31" t="s">
        <v>14</v>
      </c>
      <c r="M931" s="32" t="s">
        <v>15</v>
      </c>
      <c r="N931" s="100"/>
    </row>
    <row r="932" spans="1:14">
      <c r="A932" s="33" t="s">
        <v>20</v>
      </c>
      <c r="B932" s="34">
        <f>_xlfn.XLOOKUP(A932,Preisliste!A:A,Preisliste!B:B,"nicht gefunden")</f>
        <v>0</v>
      </c>
      <c r="C932" s="33">
        <v>40</v>
      </c>
      <c r="D932" s="33">
        <v>24</v>
      </c>
      <c r="E932" s="35">
        <f t="shared" si="20"/>
        <v>960</v>
      </c>
      <c r="F932" s="36">
        <f t="shared" si="21"/>
        <v>0</v>
      </c>
      <c r="G932" s="33" t="s">
        <v>31</v>
      </c>
      <c r="H932" s="34">
        <f>_xlfn.XLOOKUP(G932,Preisliste!A:A,Preisliste!B:B,"nicht gefunden")</f>
        <v>640</v>
      </c>
      <c r="I932" s="35">
        <v>160</v>
      </c>
      <c r="J932" s="33">
        <v>24</v>
      </c>
      <c r="K932" s="35">
        <f t="shared" si="22"/>
        <v>3840</v>
      </c>
      <c r="L932" s="36">
        <f t="shared" si="23"/>
        <v>2457.6</v>
      </c>
      <c r="M932" s="37">
        <f>(L932-F932-F933-F934-F935+L933)*3</f>
        <v>5565.5999999999995</v>
      </c>
      <c r="N932" s="100"/>
    </row>
    <row r="933" spans="1:14">
      <c r="A933" s="33" t="s">
        <v>90</v>
      </c>
      <c r="B933" s="34">
        <f>_xlfn.XLOOKUP(A933,Preisliste!A:A,Preisliste!B:B,"nicht gefunden")</f>
        <v>35</v>
      </c>
      <c r="C933" s="33">
        <v>160</v>
      </c>
      <c r="D933" s="33">
        <v>24</v>
      </c>
      <c r="E933" s="35">
        <f t="shared" si="20"/>
        <v>3840</v>
      </c>
      <c r="F933" s="36">
        <f t="shared" si="21"/>
        <v>134.4</v>
      </c>
      <c r="G933" s="33" t="s">
        <v>19</v>
      </c>
      <c r="H933" s="34">
        <f>_xlfn.XLOOKUP(G933,Preisliste!A:A,Preisliste!B:B,"nicht gefunden")</f>
        <v>30</v>
      </c>
      <c r="I933" s="35">
        <v>50</v>
      </c>
      <c r="J933" s="33">
        <v>24</v>
      </c>
      <c r="K933" s="35">
        <f t="shared" si="22"/>
        <v>1200</v>
      </c>
      <c r="L933" s="36">
        <f t="shared" si="23"/>
        <v>36</v>
      </c>
      <c r="M933" s="37"/>
      <c r="N933" s="100"/>
    </row>
    <row r="934" spans="1:14">
      <c r="A934" s="33" t="s">
        <v>87</v>
      </c>
      <c r="B934" s="34">
        <f>_xlfn.XLOOKUP(A934,Preisliste!A:A,Preisliste!B:B,"nicht gefunden")</f>
        <v>1500</v>
      </c>
      <c r="C934" s="33">
        <v>10</v>
      </c>
      <c r="D934" s="33">
        <v>24</v>
      </c>
      <c r="E934" s="35">
        <f t="shared" si="20"/>
        <v>240</v>
      </c>
      <c r="F934" s="36">
        <f t="shared" si="21"/>
        <v>360</v>
      </c>
      <c r="G934" s="33" t="s">
        <v>291</v>
      </c>
      <c r="H934" s="34"/>
      <c r="I934" s="35" t="s">
        <v>291</v>
      </c>
      <c r="J934" s="33" t="s">
        <v>291</v>
      </c>
      <c r="K934" s="35"/>
      <c r="L934" s="36"/>
      <c r="M934" s="37"/>
      <c r="N934" s="100"/>
    </row>
    <row r="935" spans="1:14">
      <c r="A935" s="33" t="s">
        <v>95</v>
      </c>
      <c r="B935" s="34">
        <f>_xlfn.XLOOKUP(A935,Preisliste!A:A,Preisliste!B:B,"nicht gefunden")</f>
        <v>1200</v>
      </c>
      <c r="C935" s="33">
        <v>5</v>
      </c>
      <c r="D935" s="33">
        <v>24</v>
      </c>
      <c r="E935" s="35">
        <f t="shared" si="20"/>
        <v>120</v>
      </c>
      <c r="F935" s="36">
        <f t="shared" si="21"/>
        <v>144</v>
      </c>
      <c r="G935" s="33" t="s">
        <v>291</v>
      </c>
      <c r="H935" s="34"/>
      <c r="I935" s="35" t="s">
        <v>291</v>
      </c>
      <c r="J935" s="33" t="s">
        <v>291</v>
      </c>
      <c r="K935" s="35"/>
      <c r="L935" s="36"/>
      <c r="M935" s="37"/>
      <c r="N935" s="100"/>
    </row>
    <row r="936" spans="1:14">
      <c r="A936" s="13" t="s">
        <v>5</v>
      </c>
      <c r="B936" s="13" t="s">
        <v>6</v>
      </c>
      <c r="C936" s="13" t="s">
        <v>7</v>
      </c>
      <c r="D936" s="13" t="s">
        <v>8</v>
      </c>
      <c r="E936" s="13" t="s">
        <v>9</v>
      </c>
      <c r="F936" s="13" t="s">
        <v>10</v>
      </c>
      <c r="G936" s="13" t="s">
        <v>11</v>
      </c>
      <c r="H936" s="13" t="s">
        <v>6</v>
      </c>
      <c r="I936" s="13" t="s">
        <v>12</v>
      </c>
      <c r="J936" s="13" t="s">
        <v>8</v>
      </c>
      <c r="K936" s="9"/>
      <c r="L936" s="13" t="s">
        <v>14</v>
      </c>
      <c r="M936" s="19" t="s">
        <v>15</v>
      </c>
      <c r="N936" s="100"/>
    </row>
    <row r="937" spans="1:14">
      <c r="A937" s="7" t="s">
        <v>20</v>
      </c>
      <c r="B937" s="8">
        <f>_xlfn.XLOOKUP(A937,Preisliste!A:A,Preisliste!B:B,"nicht gefunden")</f>
        <v>0</v>
      </c>
      <c r="C937" s="7">
        <v>40</v>
      </c>
      <c r="D937" s="7">
        <v>24</v>
      </c>
      <c r="E937" s="9">
        <f t="shared" si="20"/>
        <v>960</v>
      </c>
      <c r="F937" s="10">
        <f t="shared" si="21"/>
        <v>0</v>
      </c>
      <c r="G937" s="7" t="s">
        <v>225</v>
      </c>
      <c r="H937" s="8">
        <f>_xlfn.XLOOKUP(G937,Preisliste!A:A,Preisliste!B:B,"nicht gefunden")</f>
        <v>740</v>
      </c>
      <c r="I937" s="9">
        <v>140</v>
      </c>
      <c r="J937" s="7">
        <v>24</v>
      </c>
      <c r="K937" s="9">
        <f t="shared" si="22"/>
        <v>3360</v>
      </c>
      <c r="L937" s="10">
        <f t="shared" si="23"/>
        <v>2486.4</v>
      </c>
      <c r="M937" s="20">
        <f>(L937-F937-F938-F939-F940+L938)*3</f>
        <v>5652</v>
      </c>
      <c r="N937" s="100"/>
    </row>
    <row r="938" spans="1:14">
      <c r="A938" s="7" t="s">
        <v>90</v>
      </c>
      <c r="B938" s="8">
        <f>_xlfn.XLOOKUP(A938,Preisliste!A:A,Preisliste!B:B,"nicht gefunden")</f>
        <v>35</v>
      </c>
      <c r="C938" s="7">
        <v>160</v>
      </c>
      <c r="D938" s="7">
        <v>24</v>
      </c>
      <c r="E938" s="9">
        <f t="shared" si="20"/>
        <v>3840</v>
      </c>
      <c r="F938" s="10">
        <f t="shared" si="21"/>
        <v>134.4</v>
      </c>
      <c r="G938" s="7" t="s">
        <v>19</v>
      </c>
      <c r="H938" s="8">
        <f>_xlfn.XLOOKUP(G938,Preisliste!A:A,Preisliste!B:B,"nicht gefunden")</f>
        <v>30</v>
      </c>
      <c r="I938" s="9">
        <v>50</v>
      </c>
      <c r="J938" s="7">
        <v>24</v>
      </c>
      <c r="K938" s="9">
        <f t="shared" si="22"/>
        <v>1200</v>
      </c>
      <c r="L938" s="10">
        <f t="shared" si="23"/>
        <v>36</v>
      </c>
      <c r="M938" s="20"/>
      <c r="N938" s="100"/>
    </row>
    <row r="939" spans="1:14">
      <c r="A939" s="7" t="s">
        <v>87</v>
      </c>
      <c r="B939" s="8">
        <f>_xlfn.XLOOKUP(A939,Preisliste!A:A,Preisliste!B:B,"nicht gefunden")</f>
        <v>1500</v>
      </c>
      <c r="C939" s="7">
        <v>10</v>
      </c>
      <c r="D939" s="7">
        <v>24</v>
      </c>
      <c r="E939" s="9">
        <f t="shared" si="20"/>
        <v>240</v>
      </c>
      <c r="F939" s="10">
        <f t="shared" si="21"/>
        <v>360</v>
      </c>
      <c r="G939" s="7" t="s">
        <v>291</v>
      </c>
      <c r="H939" s="8" t="s">
        <v>291</v>
      </c>
      <c r="I939" s="9" t="s">
        <v>291</v>
      </c>
      <c r="J939" s="7" t="s">
        <v>291</v>
      </c>
      <c r="K939" s="9" t="s">
        <v>291</v>
      </c>
      <c r="L939" s="10" t="s">
        <v>291</v>
      </c>
      <c r="M939" s="20"/>
      <c r="N939" s="100"/>
    </row>
    <row r="940" spans="1:14">
      <c r="A940" s="7" t="s">
        <v>95</v>
      </c>
      <c r="B940" s="8">
        <f>_xlfn.XLOOKUP(A940,Preisliste!A:A,Preisliste!B:B,"nicht gefunden")</f>
        <v>1200</v>
      </c>
      <c r="C940" s="7">
        <v>5</v>
      </c>
      <c r="D940" s="7">
        <v>24</v>
      </c>
      <c r="E940" s="9">
        <f t="shared" si="20"/>
        <v>120</v>
      </c>
      <c r="F940" s="10">
        <f t="shared" si="21"/>
        <v>144</v>
      </c>
      <c r="G940" s="7" t="s">
        <v>291</v>
      </c>
      <c r="H940" s="8" t="s">
        <v>291</v>
      </c>
      <c r="I940" s="9" t="s">
        <v>291</v>
      </c>
      <c r="J940" s="7" t="s">
        <v>291</v>
      </c>
      <c r="K940" s="9" t="s">
        <v>291</v>
      </c>
      <c r="L940" s="10" t="s">
        <v>291</v>
      </c>
      <c r="M940" s="20" t="s">
        <v>291</v>
      </c>
      <c r="N940" s="101"/>
    </row>
    <row r="943" spans="1:14">
      <c r="A943" s="71" t="s">
        <v>292</v>
      </c>
      <c r="B943" s="72"/>
      <c r="C943" s="72"/>
      <c r="D943" s="72"/>
      <c r="E943" s="72"/>
      <c r="F943" s="72"/>
      <c r="G943" s="72"/>
      <c r="H943" s="72"/>
      <c r="I943" s="72"/>
      <c r="J943" s="72"/>
      <c r="K943" s="73"/>
      <c r="L943" s="30" t="s">
        <v>1</v>
      </c>
      <c r="M943" s="82" t="s">
        <v>282</v>
      </c>
      <c r="N943" s="83"/>
    </row>
    <row r="944" spans="1:14">
      <c r="A944" s="84" t="s">
        <v>2</v>
      </c>
      <c r="B944" s="84"/>
      <c r="C944" s="84"/>
      <c r="D944" s="84"/>
      <c r="E944" s="84"/>
      <c r="F944" s="84"/>
      <c r="G944" s="84" t="s">
        <v>3</v>
      </c>
      <c r="H944" s="84"/>
      <c r="I944" s="84"/>
      <c r="J944" s="84"/>
      <c r="K944" s="84"/>
      <c r="L944" s="84"/>
      <c r="M944" s="85" t="s">
        <v>4</v>
      </c>
      <c r="N944" s="77"/>
    </row>
    <row r="945" spans="1:14">
      <c r="A945" s="86" t="s">
        <v>293</v>
      </c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90">
        <f>M947+M952</f>
        <v>4188</v>
      </c>
    </row>
    <row r="946" spans="1:14">
      <c r="A946" s="38" t="s">
        <v>5</v>
      </c>
      <c r="B946" s="38" t="s">
        <v>6</v>
      </c>
      <c r="C946" s="38" t="s">
        <v>7</v>
      </c>
      <c r="D946" s="38" t="s">
        <v>8</v>
      </c>
      <c r="E946" s="38" t="s">
        <v>9</v>
      </c>
      <c r="F946" s="38" t="s">
        <v>10</v>
      </c>
      <c r="G946" s="38" t="s">
        <v>11</v>
      </c>
      <c r="H946" s="38" t="s">
        <v>6</v>
      </c>
      <c r="I946" s="38" t="s">
        <v>12</v>
      </c>
      <c r="J946" s="38" t="s">
        <v>8</v>
      </c>
      <c r="K946" s="38" t="s">
        <v>13</v>
      </c>
      <c r="L946" s="38" t="s">
        <v>14</v>
      </c>
      <c r="M946" s="39" t="s">
        <v>15</v>
      </c>
      <c r="N946" s="89"/>
    </row>
    <row r="947" spans="1:14">
      <c r="A947" s="33" t="s">
        <v>20</v>
      </c>
      <c r="B947" s="34">
        <f>_xlfn.XLOOKUP(A947,Preisliste!A:A,Preisliste!B:B,"nicht gefunden")</f>
        <v>0</v>
      </c>
      <c r="C947" s="33">
        <v>40</v>
      </c>
      <c r="D947" s="33">
        <v>24</v>
      </c>
      <c r="E947" s="35">
        <f t="shared" ref="E947:E950" si="24">D947*C947</f>
        <v>960</v>
      </c>
      <c r="F947" s="36">
        <f t="shared" ref="F947:F950" si="25">(E947/1000)*B947</f>
        <v>0</v>
      </c>
      <c r="G947" s="33" t="s">
        <v>293</v>
      </c>
      <c r="H947" s="34">
        <f>_xlfn.XLOOKUP(G947,Preisliste!A:A,Preisliste!B:B,"nicht gefunden")</f>
        <v>3300</v>
      </c>
      <c r="I947" s="35">
        <v>30</v>
      </c>
      <c r="J947" s="33">
        <v>24</v>
      </c>
      <c r="K947" s="35">
        <f t="shared" ref="K947:K948" si="26">J947*I947</f>
        <v>720</v>
      </c>
      <c r="L947" s="36">
        <f t="shared" ref="L947:L948" si="27">(K947/1000)*H947</f>
        <v>2376</v>
      </c>
      <c r="M947" s="37">
        <f>L947-F947-F948-F949-F950+L948</f>
        <v>2094</v>
      </c>
      <c r="N947" s="89"/>
    </row>
    <row r="948" spans="1:14">
      <c r="A948" s="33" t="s">
        <v>90</v>
      </c>
      <c r="B948" s="34">
        <f>_xlfn.XLOOKUP(A948,Preisliste!A:A,Preisliste!B:B,"nicht gefunden")</f>
        <v>35</v>
      </c>
      <c r="C948" s="33">
        <v>10</v>
      </c>
      <c r="D948" s="33">
        <v>24</v>
      </c>
      <c r="E948" s="35">
        <f t="shared" si="24"/>
        <v>240</v>
      </c>
      <c r="F948" s="36">
        <f t="shared" si="25"/>
        <v>8.4</v>
      </c>
      <c r="G948" s="33" t="s">
        <v>19</v>
      </c>
      <c r="H948" s="34">
        <f>_xlfn.XLOOKUP(G948,Preisliste!A:A,Preisliste!B:B,"nicht gefunden")</f>
        <v>30</v>
      </c>
      <c r="I948" s="35">
        <v>50</v>
      </c>
      <c r="J948" s="33">
        <v>24</v>
      </c>
      <c r="K948" s="35">
        <f t="shared" si="26"/>
        <v>1200</v>
      </c>
      <c r="L948" s="36">
        <f t="shared" si="27"/>
        <v>36</v>
      </c>
      <c r="M948" s="37"/>
      <c r="N948" s="89"/>
    </row>
    <row r="949" spans="1:14">
      <c r="A949" s="33" t="s">
        <v>87</v>
      </c>
      <c r="B949" s="34">
        <f>_xlfn.XLOOKUP(A949,Preisliste!A:A,Preisliste!B:B,"nicht gefunden")</f>
        <v>1500</v>
      </c>
      <c r="C949" s="33">
        <v>5</v>
      </c>
      <c r="D949" s="33">
        <v>24</v>
      </c>
      <c r="E949" s="35">
        <f t="shared" si="24"/>
        <v>120</v>
      </c>
      <c r="F949" s="36">
        <f t="shared" si="25"/>
        <v>180</v>
      </c>
      <c r="G949" s="33" t="s">
        <v>291</v>
      </c>
      <c r="H949" s="34"/>
      <c r="I949" s="35" t="s">
        <v>291</v>
      </c>
      <c r="J949" s="33" t="s">
        <v>291</v>
      </c>
      <c r="K949" s="35"/>
      <c r="L949" s="36"/>
      <c r="M949" s="37"/>
      <c r="N949" s="89"/>
    </row>
    <row r="950" spans="1:14">
      <c r="A950" s="33" t="s">
        <v>207</v>
      </c>
      <c r="B950" s="34">
        <f>_xlfn.XLOOKUP(A950,Preisliste!A:A,Preisliste!B:B,"nicht gefunden")</f>
        <v>1080</v>
      </c>
      <c r="C950" s="33">
        <v>5</v>
      </c>
      <c r="D950" s="33">
        <v>24</v>
      </c>
      <c r="E950" s="35">
        <f t="shared" si="24"/>
        <v>120</v>
      </c>
      <c r="F950" s="36">
        <f t="shared" si="25"/>
        <v>129.6</v>
      </c>
      <c r="G950" s="33" t="s">
        <v>291</v>
      </c>
      <c r="H950" s="34"/>
      <c r="I950" s="35" t="s">
        <v>291</v>
      </c>
      <c r="J950" s="33" t="s">
        <v>291</v>
      </c>
      <c r="K950" s="35"/>
      <c r="L950" s="36"/>
      <c r="M950" s="37"/>
      <c r="N950" s="89"/>
    </row>
    <row r="951" spans="1:14">
      <c r="A951" s="13" t="s">
        <v>5</v>
      </c>
      <c r="B951" s="13" t="s">
        <v>6</v>
      </c>
      <c r="C951" s="13" t="s">
        <v>7</v>
      </c>
      <c r="D951" s="13" t="s">
        <v>8</v>
      </c>
      <c r="E951" s="13" t="s">
        <v>9</v>
      </c>
      <c r="F951" s="13" t="s">
        <v>10</v>
      </c>
      <c r="G951" s="13" t="s">
        <v>11</v>
      </c>
      <c r="H951" s="13" t="s">
        <v>6</v>
      </c>
      <c r="I951" s="13" t="s">
        <v>12</v>
      </c>
      <c r="J951" s="13" t="s">
        <v>8</v>
      </c>
      <c r="K951" s="13" t="s">
        <v>13</v>
      </c>
      <c r="L951" s="13" t="s">
        <v>14</v>
      </c>
      <c r="M951" s="19" t="s">
        <v>15</v>
      </c>
      <c r="N951" s="89"/>
    </row>
    <row r="952" spans="1:14">
      <c r="A952" s="7" t="s">
        <v>20</v>
      </c>
      <c r="B952" s="8">
        <f>_xlfn.XLOOKUP(A952,Preisliste!A:A,Preisliste!B:B,"nicht gefunden")</f>
        <v>0</v>
      </c>
      <c r="C952" s="7">
        <v>40</v>
      </c>
      <c r="D952" s="7">
        <v>24</v>
      </c>
      <c r="E952" s="9">
        <f t="shared" ref="E952:E955" si="28">D952*C952</f>
        <v>960</v>
      </c>
      <c r="F952" s="10">
        <f t="shared" ref="F952:F955" si="29">(E952/1000)*B952</f>
        <v>0</v>
      </c>
      <c r="G952" s="40" t="s">
        <v>293</v>
      </c>
      <c r="H952" s="8">
        <f>_xlfn.XLOOKUP(G952,Preisliste!A:A,Preisliste!B:B,"nicht gefunden")</f>
        <v>3300</v>
      </c>
      <c r="I952" s="9">
        <v>30</v>
      </c>
      <c r="J952" s="7">
        <v>24</v>
      </c>
      <c r="K952" s="9">
        <f t="shared" ref="K952:K953" si="30">J952*I952</f>
        <v>720</v>
      </c>
      <c r="L952" s="10">
        <f t="shared" ref="L952:L953" si="31">(K952/1000)*H952</f>
        <v>2376</v>
      </c>
      <c r="M952" s="20">
        <f>(L952-F952-F953-F954-F955+L953)</f>
        <v>2094</v>
      </c>
      <c r="N952" s="89"/>
    </row>
    <row r="953" spans="1:14">
      <c r="A953" s="7" t="s">
        <v>90</v>
      </c>
      <c r="B953" s="8">
        <f>_xlfn.XLOOKUP(A953,Preisliste!A:A,Preisliste!B:B,"nicht gefunden")</f>
        <v>35</v>
      </c>
      <c r="C953" s="7">
        <v>10</v>
      </c>
      <c r="D953" s="7">
        <v>24</v>
      </c>
      <c r="E953" s="9">
        <f t="shared" si="28"/>
        <v>240</v>
      </c>
      <c r="F953" s="10">
        <f t="shared" si="29"/>
        <v>8.4</v>
      </c>
      <c r="G953" s="7" t="s">
        <v>19</v>
      </c>
      <c r="H953" s="8">
        <f>_xlfn.XLOOKUP(G953,Preisliste!A:A,Preisliste!B:B,"nicht gefunden")</f>
        <v>30</v>
      </c>
      <c r="I953" s="9">
        <v>50</v>
      </c>
      <c r="J953" s="7">
        <v>24</v>
      </c>
      <c r="K953" s="9">
        <f t="shared" si="30"/>
        <v>1200</v>
      </c>
      <c r="L953" s="10">
        <f t="shared" si="31"/>
        <v>36</v>
      </c>
      <c r="M953" s="20"/>
      <c r="N953" s="89"/>
    </row>
    <row r="954" spans="1:14">
      <c r="A954" s="7" t="s">
        <v>87</v>
      </c>
      <c r="B954" s="8">
        <f>_xlfn.XLOOKUP(A954,Preisliste!A:A,Preisliste!B:B,"nicht gefunden")</f>
        <v>1500</v>
      </c>
      <c r="C954" s="7">
        <v>5</v>
      </c>
      <c r="D954" s="7">
        <v>24</v>
      </c>
      <c r="E954" s="9">
        <f t="shared" si="28"/>
        <v>120</v>
      </c>
      <c r="F954" s="10">
        <f t="shared" si="29"/>
        <v>180</v>
      </c>
      <c r="G954" s="7" t="s">
        <v>291</v>
      </c>
      <c r="H954" s="8"/>
      <c r="I954" s="9" t="s">
        <v>291</v>
      </c>
      <c r="J954" s="7" t="s">
        <v>291</v>
      </c>
      <c r="K954" s="9"/>
      <c r="L954" s="10"/>
      <c r="M954" s="20"/>
      <c r="N954" s="89"/>
    </row>
    <row r="955" spans="1:14">
      <c r="A955" s="41" t="s">
        <v>207</v>
      </c>
      <c r="B955" s="42">
        <f>_xlfn.XLOOKUP(A955,Preisliste!A:A,Preisliste!B:B,"nicht gefunden")</f>
        <v>1080</v>
      </c>
      <c r="C955" s="41">
        <v>5</v>
      </c>
      <c r="D955" s="41">
        <v>24</v>
      </c>
      <c r="E955" s="43">
        <f t="shared" si="28"/>
        <v>120</v>
      </c>
      <c r="F955" s="44">
        <f t="shared" si="29"/>
        <v>129.6</v>
      </c>
      <c r="G955" s="41" t="s">
        <v>291</v>
      </c>
      <c r="H955" s="42"/>
      <c r="I955" s="43" t="s">
        <v>291</v>
      </c>
      <c r="J955" s="41" t="s">
        <v>291</v>
      </c>
      <c r="K955" s="43"/>
      <c r="L955" s="44"/>
      <c r="M955" s="45"/>
      <c r="N955" s="89"/>
    </row>
    <row r="956" spans="1:14">
      <c r="A956" s="86" t="s">
        <v>294</v>
      </c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90">
        <f>M958+M963+M968+M973</f>
        <v>8344.7999999999993</v>
      </c>
    </row>
    <row r="957" spans="1:14">
      <c r="A957" s="38" t="s">
        <v>5</v>
      </c>
      <c r="B957" s="38" t="s">
        <v>6</v>
      </c>
      <c r="C957" s="38" t="s">
        <v>7</v>
      </c>
      <c r="D957" s="38" t="s">
        <v>8</v>
      </c>
      <c r="E957" s="38" t="s">
        <v>9</v>
      </c>
      <c r="F957" s="38" t="s">
        <v>10</v>
      </c>
      <c r="G957" s="38" t="s">
        <v>11</v>
      </c>
      <c r="H957" s="38" t="s">
        <v>6</v>
      </c>
      <c r="I957" s="38" t="s">
        <v>12</v>
      </c>
      <c r="J957" s="38" t="s">
        <v>8</v>
      </c>
      <c r="K957" s="38" t="s">
        <v>13</v>
      </c>
      <c r="L957" s="38" t="s">
        <v>14</v>
      </c>
      <c r="M957" s="39" t="s">
        <v>15</v>
      </c>
      <c r="N957" s="89"/>
    </row>
    <row r="958" spans="1:14">
      <c r="A958" s="33" t="s">
        <v>20</v>
      </c>
      <c r="B958" s="34">
        <f>_xlfn.XLOOKUP(A958,Preisliste!A:A,Preisliste!B:B,"nicht gefunden")</f>
        <v>0</v>
      </c>
      <c r="C958" s="33">
        <v>40</v>
      </c>
      <c r="D958" s="33">
        <v>24</v>
      </c>
      <c r="E958" s="35">
        <f t="shared" ref="E958:E961" si="32">D958*C958</f>
        <v>960</v>
      </c>
      <c r="F958" s="36">
        <f t="shared" ref="F958:F961" si="33">(E958/1000)*B958</f>
        <v>0</v>
      </c>
      <c r="G958" s="33" t="s">
        <v>295</v>
      </c>
      <c r="H958" s="34">
        <f>_xlfn.XLOOKUP(G958,Preisliste!A:A,Preisliste!B:B,"nicht gefunden")</f>
        <v>950</v>
      </c>
      <c r="I958" s="35">
        <v>140</v>
      </c>
      <c r="J958" s="33">
        <v>24</v>
      </c>
      <c r="K958" s="35">
        <f t="shared" ref="K958:K959" si="34">J958*I958</f>
        <v>3360</v>
      </c>
      <c r="L958" s="36">
        <f t="shared" ref="L958:L959" si="35">(K958/1000)*H958</f>
        <v>3192</v>
      </c>
      <c r="M958" s="37">
        <f>(L958-F958-F959-F960-F961+L959)</f>
        <v>2908.8</v>
      </c>
      <c r="N958" s="89"/>
    </row>
    <row r="959" spans="1:14">
      <c r="A959" s="33" t="s">
        <v>86</v>
      </c>
      <c r="B959" s="34">
        <f>_xlfn.XLOOKUP(A959,Preisliste!A:A,Preisliste!B:B,"nicht gefunden")</f>
        <v>40</v>
      </c>
      <c r="C959" s="33">
        <v>10</v>
      </c>
      <c r="D959" s="33">
        <v>24</v>
      </c>
      <c r="E959" s="35">
        <f t="shared" si="32"/>
        <v>240</v>
      </c>
      <c r="F959" s="36">
        <f t="shared" si="33"/>
        <v>9.6</v>
      </c>
      <c r="G959" s="33" t="s">
        <v>19</v>
      </c>
      <c r="H959" s="34">
        <f>_xlfn.XLOOKUP(G959,Preisliste!A:A,Preisliste!B:B,"nicht gefunden")</f>
        <v>30</v>
      </c>
      <c r="I959" s="35">
        <v>50</v>
      </c>
      <c r="J959" s="33">
        <v>24</v>
      </c>
      <c r="K959" s="35">
        <f t="shared" si="34"/>
        <v>1200</v>
      </c>
      <c r="L959" s="36">
        <f t="shared" si="35"/>
        <v>36</v>
      </c>
      <c r="M959" s="37"/>
      <c r="N959" s="89"/>
    </row>
    <row r="960" spans="1:14">
      <c r="A960" s="33" t="s">
        <v>87</v>
      </c>
      <c r="B960" s="34">
        <f>_xlfn.XLOOKUP(A960,Preisliste!A:A,Preisliste!B:B,"nicht gefunden")</f>
        <v>1500</v>
      </c>
      <c r="C960" s="33">
        <v>5</v>
      </c>
      <c r="D960" s="33">
        <v>24</v>
      </c>
      <c r="E960" s="35">
        <f t="shared" si="32"/>
        <v>120</v>
      </c>
      <c r="F960" s="36">
        <f t="shared" si="33"/>
        <v>180</v>
      </c>
      <c r="G960" s="33" t="s">
        <v>291</v>
      </c>
      <c r="H960" s="34"/>
      <c r="I960" s="35" t="s">
        <v>291</v>
      </c>
      <c r="J960" s="33" t="s">
        <v>291</v>
      </c>
      <c r="K960" s="35"/>
      <c r="L960" s="36"/>
      <c r="M960" s="37"/>
      <c r="N960" s="89"/>
    </row>
    <row r="961" spans="1:14">
      <c r="A961" s="33" t="s">
        <v>207</v>
      </c>
      <c r="B961" s="34">
        <f>_xlfn.XLOOKUP(A961,Preisliste!A:A,Preisliste!B:B,"nicht gefunden")</f>
        <v>1080</v>
      </c>
      <c r="C961" s="33">
        <v>5</v>
      </c>
      <c r="D961" s="33">
        <v>24</v>
      </c>
      <c r="E961" s="35">
        <f t="shared" si="32"/>
        <v>120</v>
      </c>
      <c r="F961" s="36">
        <f t="shared" si="33"/>
        <v>129.6</v>
      </c>
      <c r="G961" s="33" t="s">
        <v>291</v>
      </c>
      <c r="H961" s="34"/>
      <c r="I961" s="35" t="s">
        <v>291</v>
      </c>
      <c r="J961" s="33" t="s">
        <v>291</v>
      </c>
      <c r="K961" s="35"/>
      <c r="L961" s="36"/>
      <c r="M961" s="37"/>
      <c r="N961" s="89"/>
    </row>
    <row r="962" spans="1:14">
      <c r="A962" s="13" t="s">
        <v>5</v>
      </c>
      <c r="B962" s="13" t="s">
        <v>6</v>
      </c>
      <c r="C962" s="13" t="s">
        <v>7</v>
      </c>
      <c r="D962" s="13" t="s">
        <v>8</v>
      </c>
      <c r="E962" s="13" t="s">
        <v>9</v>
      </c>
      <c r="F962" s="13" t="s">
        <v>10</v>
      </c>
      <c r="G962" s="13" t="s">
        <v>11</v>
      </c>
      <c r="H962" s="13" t="s">
        <v>6</v>
      </c>
      <c r="I962" s="13" t="s">
        <v>12</v>
      </c>
      <c r="J962" s="13" t="s">
        <v>8</v>
      </c>
      <c r="K962" s="13" t="s">
        <v>13</v>
      </c>
      <c r="L962" s="13" t="s">
        <v>14</v>
      </c>
      <c r="M962" s="19" t="s">
        <v>15</v>
      </c>
      <c r="N962" s="89"/>
    </row>
    <row r="963" spans="1:14">
      <c r="A963" s="7" t="s">
        <v>20</v>
      </c>
      <c r="B963" s="8">
        <f>_xlfn.XLOOKUP(A963,Preisliste!A:A,Preisliste!B:B,"nicht gefunden")</f>
        <v>0</v>
      </c>
      <c r="C963" s="7">
        <v>40</v>
      </c>
      <c r="D963" s="7">
        <v>24</v>
      </c>
      <c r="E963" s="9">
        <f t="shared" ref="E963:E966" si="36">D963*C963</f>
        <v>960</v>
      </c>
      <c r="F963" s="10">
        <f t="shared" ref="F963:F966" si="37">(E963/1000)*B963</f>
        <v>0</v>
      </c>
      <c r="G963" s="7" t="s">
        <v>65</v>
      </c>
      <c r="H963" s="8">
        <f>_xlfn.XLOOKUP(G963,Preisliste!A:A,Preisliste!B:B,"nicht gefunden")</f>
        <v>460</v>
      </c>
      <c r="I963" s="9">
        <v>140</v>
      </c>
      <c r="J963" s="7">
        <v>24</v>
      </c>
      <c r="K963" s="9">
        <f t="shared" ref="K963:K964" si="38">J963*I963</f>
        <v>3360</v>
      </c>
      <c r="L963" s="10">
        <f t="shared" ref="L963:L964" si="39">(K963/1000)*H963</f>
        <v>1545.6</v>
      </c>
      <c r="M963" s="20">
        <f>(L963-F963-F964-F965-F966+L964)</f>
        <v>1263.5999999999999</v>
      </c>
      <c r="N963" s="89"/>
    </row>
    <row r="964" spans="1:14">
      <c r="A964" s="7" t="s">
        <v>90</v>
      </c>
      <c r="B964" s="8">
        <f>_xlfn.XLOOKUP(A964,Preisliste!A:A,Preisliste!B:B,"nicht gefunden")</f>
        <v>35</v>
      </c>
      <c r="C964" s="7">
        <v>10</v>
      </c>
      <c r="D964" s="7">
        <v>24</v>
      </c>
      <c r="E964" s="9">
        <f t="shared" si="36"/>
        <v>240</v>
      </c>
      <c r="F964" s="10">
        <f t="shared" si="37"/>
        <v>8.4</v>
      </c>
      <c r="G964" s="7" t="s">
        <v>19</v>
      </c>
      <c r="H964" s="8">
        <f>_xlfn.XLOOKUP(G964,Preisliste!A:A,Preisliste!B:B,"nicht gefunden")</f>
        <v>30</v>
      </c>
      <c r="I964" s="9">
        <v>50</v>
      </c>
      <c r="J964" s="7">
        <v>24</v>
      </c>
      <c r="K964" s="9">
        <f t="shared" si="38"/>
        <v>1200</v>
      </c>
      <c r="L964" s="10">
        <f t="shared" si="39"/>
        <v>36</v>
      </c>
      <c r="M964" s="20"/>
      <c r="N964" s="89"/>
    </row>
    <row r="965" spans="1:14">
      <c r="A965" s="7" t="s">
        <v>87</v>
      </c>
      <c r="B965" s="8">
        <f>_xlfn.XLOOKUP(A965,Preisliste!A:A,Preisliste!B:B,"nicht gefunden")</f>
        <v>1500</v>
      </c>
      <c r="C965" s="7">
        <v>5</v>
      </c>
      <c r="D965" s="7">
        <v>24</v>
      </c>
      <c r="E965" s="9">
        <f t="shared" si="36"/>
        <v>120</v>
      </c>
      <c r="F965" s="10">
        <f t="shared" si="37"/>
        <v>180</v>
      </c>
      <c r="G965" s="7" t="s">
        <v>291</v>
      </c>
      <c r="H965" s="8"/>
      <c r="I965" s="9" t="s">
        <v>291</v>
      </c>
      <c r="J965" s="7" t="s">
        <v>291</v>
      </c>
      <c r="K965" s="9"/>
      <c r="L965" s="10"/>
      <c r="M965" s="20"/>
      <c r="N965" s="89"/>
    </row>
    <row r="966" spans="1:14">
      <c r="A966" s="7" t="s">
        <v>207</v>
      </c>
      <c r="B966" s="8">
        <f>_xlfn.XLOOKUP(A966,Preisliste!A:A,Preisliste!B:B,"nicht gefunden")</f>
        <v>1080</v>
      </c>
      <c r="C966" s="7">
        <v>5</v>
      </c>
      <c r="D966" s="7">
        <v>24</v>
      </c>
      <c r="E966" s="9">
        <f t="shared" si="36"/>
        <v>120</v>
      </c>
      <c r="F966" s="10">
        <f t="shared" si="37"/>
        <v>129.6</v>
      </c>
      <c r="G966" s="7" t="s">
        <v>291</v>
      </c>
      <c r="H966" s="8"/>
      <c r="I966" s="9" t="s">
        <v>291</v>
      </c>
      <c r="J966" s="7" t="s">
        <v>291</v>
      </c>
      <c r="K966" s="9"/>
      <c r="L966" s="10"/>
      <c r="M966" s="20"/>
      <c r="N966" s="89"/>
    </row>
    <row r="967" spans="1:14">
      <c r="A967" s="31" t="s">
        <v>5</v>
      </c>
      <c r="B967" s="31" t="s">
        <v>6</v>
      </c>
      <c r="C967" s="31" t="s">
        <v>7</v>
      </c>
      <c r="D967" s="31" t="s">
        <v>8</v>
      </c>
      <c r="E967" s="31" t="s">
        <v>9</v>
      </c>
      <c r="F967" s="31" t="s">
        <v>10</v>
      </c>
      <c r="G967" s="31" t="s">
        <v>11</v>
      </c>
      <c r="H967" s="31" t="s">
        <v>6</v>
      </c>
      <c r="I967" s="31" t="s">
        <v>12</v>
      </c>
      <c r="J967" s="31" t="s">
        <v>8</v>
      </c>
      <c r="K967" s="31" t="s">
        <v>13</v>
      </c>
      <c r="L967" s="31" t="s">
        <v>14</v>
      </c>
      <c r="M967" s="32" t="s">
        <v>15</v>
      </c>
      <c r="N967" s="89"/>
    </row>
    <row r="968" spans="1:14">
      <c r="A968" s="33" t="s">
        <v>20</v>
      </c>
      <c r="B968" s="34">
        <f>_xlfn.XLOOKUP(A968,Preisliste!A:A,Preisliste!B:B,"nicht gefunden")</f>
        <v>0</v>
      </c>
      <c r="C968" s="33">
        <v>40</v>
      </c>
      <c r="D968" s="33">
        <v>24</v>
      </c>
      <c r="E968" s="35">
        <f t="shared" ref="E968:E971" si="40">D968*C968</f>
        <v>960</v>
      </c>
      <c r="F968" s="36">
        <f t="shared" ref="F968:F971" si="41">(E968/1000)*B968</f>
        <v>0</v>
      </c>
      <c r="G968" s="33" t="s">
        <v>295</v>
      </c>
      <c r="H968" s="34">
        <f>_xlfn.XLOOKUP(G968,Preisliste!A:A,Preisliste!B:B,"nicht gefunden")</f>
        <v>950</v>
      </c>
      <c r="I968" s="35">
        <v>140</v>
      </c>
      <c r="J968" s="33">
        <v>24</v>
      </c>
      <c r="K968" s="35">
        <f t="shared" ref="K968:K969" si="42">J968*I968</f>
        <v>3360</v>
      </c>
      <c r="L968" s="36">
        <f t="shared" ref="L968:L969" si="43">(K968/1000)*H968</f>
        <v>3192</v>
      </c>
      <c r="M968" s="37">
        <f>(L968-F968-F969-F970-F971+L969)</f>
        <v>2908.8</v>
      </c>
      <c r="N968" s="89"/>
    </row>
    <row r="969" spans="1:14">
      <c r="A969" s="33" t="s">
        <v>86</v>
      </c>
      <c r="B969" s="34">
        <f>_xlfn.XLOOKUP(A969,Preisliste!A:A,Preisliste!B:B,"nicht gefunden")</f>
        <v>40</v>
      </c>
      <c r="C969" s="33">
        <v>10</v>
      </c>
      <c r="D969" s="33">
        <v>24</v>
      </c>
      <c r="E969" s="35">
        <f t="shared" si="40"/>
        <v>240</v>
      </c>
      <c r="F969" s="36">
        <f t="shared" si="41"/>
        <v>9.6</v>
      </c>
      <c r="G969" s="33" t="s">
        <v>19</v>
      </c>
      <c r="H969" s="34">
        <f>_xlfn.XLOOKUP(G969,Preisliste!A:A,Preisliste!B:B,"nicht gefunden")</f>
        <v>30</v>
      </c>
      <c r="I969" s="35">
        <v>50</v>
      </c>
      <c r="J969" s="33">
        <v>24</v>
      </c>
      <c r="K969" s="35">
        <f t="shared" si="42"/>
        <v>1200</v>
      </c>
      <c r="L969" s="36">
        <f t="shared" si="43"/>
        <v>36</v>
      </c>
      <c r="M969" s="37"/>
      <c r="N969" s="89"/>
    </row>
    <row r="970" spans="1:14">
      <c r="A970" s="33" t="s">
        <v>87</v>
      </c>
      <c r="B970" s="34">
        <f>_xlfn.XLOOKUP(A970,Preisliste!A:A,Preisliste!B:B,"nicht gefunden")</f>
        <v>1500</v>
      </c>
      <c r="C970" s="33">
        <v>5</v>
      </c>
      <c r="D970" s="33">
        <v>24</v>
      </c>
      <c r="E970" s="35">
        <f t="shared" si="40"/>
        <v>120</v>
      </c>
      <c r="F970" s="36">
        <f t="shared" si="41"/>
        <v>180</v>
      </c>
      <c r="G970" s="33" t="s">
        <v>291</v>
      </c>
      <c r="H970" s="34"/>
      <c r="I970" s="35" t="s">
        <v>291</v>
      </c>
      <c r="J970" s="33" t="s">
        <v>291</v>
      </c>
      <c r="K970" s="35"/>
      <c r="L970" s="36"/>
      <c r="M970" s="37"/>
      <c r="N970" s="89"/>
    </row>
    <row r="971" spans="1:14">
      <c r="A971" s="33" t="s">
        <v>207</v>
      </c>
      <c r="B971" s="34">
        <f>_xlfn.XLOOKUP(A971,Preisliste!A:A,Preisliste!B:B,"nicht gefunden")</f>
        <v>1080</v>
      </c>
      <c r="C971" s="33">
        <v>5</v>
      </c>
      <c r="D971" s="33">
        <v>24</v>
      </c>
      <c r="E971" s="35">
        <f t="shared" si="40"/>
        <v>120</v>
      </c>
      <c r="F971" s="36">
        <f t="shared" si="41"/>
        <v>129.6</v>
      </c>
      <c r="G971" s="33" t="s">
        <v>291</v>
      </c>
      <c r="H971" s="34"/>
      <c r="I971" s="35" t="s">
        <v>291</v>
      </c>
      <c r="J971" s="33" t="s">
        <v>291</v>
      </c>
      <c r="K971" s="35"/>
      <c r="L971" s="36"/>
      <c r="M971" s="37"/>
      <c r="N971" s="89"/>
    </row>
    <row r="972" spans="1:14">
      <c r="A972" s="13" t="s">
        <v>5</v>
      </c>
      <c r="B972" s="13" t="s">
        <v>6</v>
      </c>
      <c r="C972" s="13" t="s">
        <v>7</v>
      </c>
      <c r="D972" s="13" t="s">
        <v>8</v>
      </c>
      <c r="E972" s="13" t="s">
        <v>9</v>
      </c>
      <c r="F972" s="13" t="s">
        <v>10</v>
      </c>
      <c r="G972" s="13" t="s">
        <v>11</v>
      </c>
      <c r="H972" s="13" t="s">
        <v>6</v>
      </c>
      <c r="I972" s="13" t="s">
        <v>12</v>
      </c>
      <c r="J972" s="13" t="s">
        <v>8</v>
      </c>
      <c r="K972" s="13" t="s">
        <v>13</v>
      </c>
      <c r="L972" s="13" t="s">
        <v>14</v>
      </c>
      <c r="M972" s="19" t="s">
        <v>15</v>
      </c>
      <c r="N972" s="89"/>
    </row>
    <row r="973" spans="1:14">
      <c r="A973" s="7" t="s">
        <v>20</v>
      </c>
      <c r="B973" s="8">
        <f>_xlfn.XLOOKUP(A973,Preisliste!A:A,Preisliste!B:B,"nicht gefunden")</f>
        <v>0</v>
      </c>
      <c r="C973" s="7">
        <v>40</v>
      </c>
      <c r="D973" s="7">
        <v>24</v>
      </c>
      <c r="E973" s="9">
        <f t="shared" ref="E973:E976" si="44">D973*C973</f>
        <v>960</v>
      </c>
      <c r="F973" s="10">
        <f t="shared" ref="F973:F976" si="45">(E973/1000)*B973</f>
        <v>0</v>
      </c>
      <c r="G973" s="7" t="s">
        <v>65</v>
      </c>
      <c r="H973" s="8">
        <f>_xlfn.XLOOKUP(G973,Preisliste!A:A,Preisliste!B:B,"nicht gefunden")</f>
        <v>460</v>
      </c>
      <c r="I973" s="9">
        <v>140</v>
      </c>
      <c r="J973" s="7">
        <v>24</v>
      </c>
      <c r="K973" s="9">
        <f t="shared" ref="K973:K974" si="46">J973*I973</f>
        <v>3360</v>
      </c>
      <c r="L973" s="10">
        <f t="shared" ref="L973:L974" si="47">(K973/1000)*H973</f>
        <v>1545.6</v>
      </c>
      <c r="M973" s="20">
        <f>(L973-F973-F974-F975-F976+L974)</f>
        <v>1263.5999999999999</v>
      </c>
      <c r="N973" s="89"/>
    </row>
    <row r="974" spans="1:14">
      <c r="A974" s="7" t="s">
        <v>90</v>
      </c>
      <c r="B974" s="8">
        <f>_xlfn.XLOOKUP(A974,Preisliste!A:A,Preisliste!B:B,"nicht gefunden")</f>
        <v>35</v>
      </c>
      <c r="C974" s="7">
        <v>10</v>
      </c>
      <c r="D974" s="7">
        <v>24</v>
      </c>
      <c r="E974" s="9">
        <f t="shared" si="44"/>
        <v>240</v>
      </c>
      <c r="F974" s="10">
        <f t="shared" si="45"/>
        <v>8.4</v>
      </c>
      <c r="G974" s="7" t="s">
        <v>19</v>
      </c>
      <c r="H974" s="8">
        <f>_xlfn.XLOOKUP(G974,Preisliste!A:A,Preisliste!B:B,"nicht gefunden")</f>
        <v>30</v>
      </c>
      <c r="I974" s="9">
        <v>50</v>
      </c>
      <c r="J974" s="7">
        <v>24</v>
      </c>
      <c r="K974" s="9">
        <f t="shared" si="46"/>
        <v>1200</v>
      </c>
      <c r="L974" s="10">
        <f t="shared" si="47"/>
        <v>36</v>
      </c>
      <c r="M974" s="20"/>
      <c r="N974" s="89"/>
    </row>
    <row r="975" spans="1:14">
      <c r="A975" s="7" t="s">
        <v>87</v>
      </c>
      <c r="B975" s="8">
        <f>_xlfn.XLOOKUP(A975,Preisliste!A:A,Preisliste!B:B,"nicht gefunden")</f>
        <v>1500</v>
      </c>
      <c r="C975" s="7">
        <v>5</v>
      </c>
      <c r="D975" s="7">
        <v>24</v>
      </c>
      <c r="E975" s="9">
        <f t="shared" si="44"/>
        <v>120</v>
      </c>
      <c r="F975" s="10">
        <f t="shared" si="45"/>
        <v>180</v>
      </c>
      <c r="G975" s="7" t="s">
        <v>291</v>
      </c>
      <c r="H975" s="8"/>
      <c r="I975" s="9" t="s">
        <v>291</v>
      </c>
      <c r="J975" s="7" t="s">
        <v>291</v>
      </c>
      <c r="K975" s="9"/>
      <c r="L975" s="10"/>
      <c r="M975" s="20"/>
      <c r="N975" s="89"/>
    </row>
    <row r="976" spans="1:14">
      <c r="A976" s="7" t="s">
        <v>207</v>
      </c>
      <c r="B976" s="8">
        <f>_xlfn.XLOOKUP(A976,Preisliste!A:A,Preisliste!B:B,"nicht gefunden")</f>
        <v>1080</v>
      </c>
      <c r="C976" s="7">
        <v>5</v>
      </c>
      <c r="D976" s="7">
        <v>24</v>
      </c>
      <c r="E976" s="9">
        <f t="shared" si="44"/>
        <v>120</v>
      </c>
      <c r="F976" s="10">
        <f t="shared" si="45"/>
        <v>129.6</v>
      </c>
      <c r="G976" s="7" t="s">
        <v>291</v>
      </c>
      <c r="H976" s="8"/>
      <c r="I976" s="9" t="s">
        <v>291</v>
      </c>
      <c r="J976" s="7" t="s">
        <v>291</v>
      </c>
      <c r="K976" s="9"/>
      <c r="L976" s="10"/>
      <c r="M976" s="20"/>
      <c r="N976" s="89"/>
    </row>
    <row r="977" spans="1:14">
      <c r="A977" s="87" t="s">
        <v>296</v>
      </c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9">
        <f>(M979+M984+M989+M994+M999+M1004+M1009+M1014+M1019+M1024+M1029+M1034+M1039+M1044+M1049+M1054)*4</f>
        <v>55823.999999999993</v>
      </c>
    </row>
    <row r="978" spans="1:14">
      <c r="A978" s="31" t="s">
        <v>5</v>
      </c>
      <c r="B978" s="31" t="s">
        <v>6</v>
      </c>
      <c r="C978" s="31" t="s">
        <v>7</v>
      </c>
      <c r="D978" s="31" t="s">
        <v>8</v>
      </c>
      <c r="E978" s="31" t="s">
        <v>9</v>
      </c>
      <c r="F978" s="31" t="s">
        <v>10</v>
      </c>
      <c r="G978" s="31" t="s">
        <v>11</v>
      </c>
      <c r="H978" s="31" t="s">
        <v>6</v>
      </c>
      <c r="I978" s="31" t="s">
        <v>12</v>
      </c>
      <c r="J978" s="31" t="s">
        <v>8</v>
      </c>
      <c r="K978" s="31" t="s">
        <v>13</v>
      </c>
      <c r="L978" s="31" t="s">
        <v>14</v>
      </c>
      <c r="M978" s="32" t="s">
        <v>15</v>
      </c>
      <c r="N978" s="89"/>
    </row>
    <row r="979" spans="1:14">
      <c r="A979" s="33" t="s">
        <v>20</v>
      </c>
      <c r="B979" s="34">
        <f>_xlfn.XLOOKUP(A979,Preisliste!A:A,Preisliste!B:B,"nicht gefunden")</f>
        <v>0</v>
      </c>
      <c r="C979" s="33">
        <v>40</v>
      </c>
      <c r="D979" s="33">
        <v>24</v>
      </c>
      <c r="E979" s="35">
        <f t="shared" ref="E979:E982" si="48">D979*C979</f>
        <v>960</v>
      </c>
      <c r="F979" s="36">
        <f t="shared" ref="F979:F982" si="49">(E979/1000)*B979</f>
        <v>0</v>
      </c>
      <c r="G979" s="33" t="s">
        <v>68</v>
      </c>
      <c r="H979" s="34">
        <f>_xlfn.XLOOKUP(G979,Preisliste!A:A,Preisliste!B:B,"nicht gefunden")</f>
        <v>610</v>
      </c>
      <c r="I979" s="35">
        <v>70</v>
      </c>
      <c r="J979" s="33">
        <v>24</v>
      </c>
      <c r="K979" s="35">
        <f t="shared" ref="K979:K980" si="50">J979*I979</f>
        <v>1680</v>
      </c>
      <c r="L979" s="36">
        <f t="shared" ref="L979:L980" si="51">(K979/1000)*H979</f>
        <v>1024.8</v>
      </c>
      <c r="M979" s="37">
        <f>(L979-F979-F980-F981-F982+L980)</f>
        <v>742.8</v>
      </c>
      <c r="N979" s="89"/>
    </row>
    <row r="980" spans="1:14">
      <c r="A980" s="33" t="s">
        <v>90</v>
      </c>
      <c r="B980" s="34">
        <f>_xlfn.XLOOKUP(A980,Preisliste!A:A,Preisliste!B:B,"nicht gefunden")</f>
        <v>35</v>
      </c>
      <c r="C980" s="33">
        <v>10</v>
      </c>
      <c r="D980" s="33">
        <v>24</v>
      </c>
      <c r="E980" s="35">
        <f t="shared" si="48"/>
        <v>240</v>
      </c>
      <c r="F980" s="36">
        <f t="shared" si="49"/>
        <v>8.4</v>
      </c>
      <c r="G980" s="33" t="s">
        <v>19</v>
      </c>
      <c r="H980" s="34">
        <f>_xlfn.XLOOKUP(G980,Preisliste!A:A,Preisliste!B:B,"nicht gefunden")</f>
        <v>30</v>
      </c>
      <c r="I980" s="35">
        <v>50</v>
      </c>
      <c r="J980" s="33">
        <v>24</v>
      </c>
      <c r="K980" s="35">
        <f t="shared" si="50"/>
        <v>1200</v>
      </c>
      <c r="L980" s="36">
        <f t="shared" si="51"/>
        <v>36</v>
      </c>
      <c r="M980" s="37"/>
      <c r="N980" s="89"/>
    </row>
    <row r="981" spans="1:14">
      <c r="A981" s="33" t="s">
        <v>87</v>
      </c>
      <c r="B981" s="34">
        <f>_xlfn.XLOOKUP(A981,Preisliste!A:A,Preisliste!B:B,"nicht gefunden")</f>
        <v>1500</v>
      </c>
      <c r="C981" s="33">
        <v>5</v>
      </c>
      <c r="D981" s="33">
        <v>24</v>
      </c>
      <c r="E981" s="35">
        <f t="shared" si="48"/>
        <v>120</v>
      </c>
      <c r="F981" s="36">
        <f t="shared" si="49"/>
        <v>180</v>
      </c>
      <c r="G981" s="33" t="s">
        <v>291</v>
      </c>
      <c r="H981" s="34"/>
      <c r="I981" s="35" t="s">
        <v>291</v>
      </c>
      <c r="J981" s="33" t="s">
        <v>291</v>
      </c>
      <c r="K981" s="35"/>
      <c r="L981" s="36"/>
      <c r="M981" s="37"/>
      <c r="N981" s="89"/>
    </row>
    <row r="982" spans="1:14">
      <c r="A982" s="33" t="s">
        <v>207</v>
      </c>
      <c r="B982" s="34">
        <f>_xlfn.XLOOKUP(A982,Preisliste!A:A,Preisliste!B:B,"nicht gefunden")</f>
        <v>1080</v>
      </c>
      <c r="C982" s="33">
        <v>5</v>
      </c>
      <c r="D982" s="33">
        <v>24</v>
      </c>
      <c r="E982" s="35">
        <f t="shared" si="48"/>
        <v>120</v>
      </c>
      <c r="F982" s="36">
        <f t="shared" si="49"/>
        <v>129.6</v>
      </c>
      <c r="G982" s="33" t="s">
        <v>291</v>
      </c>
      <c r="H982" s="34"/>
      <c r="I982" s="35" t="s">
        <v>291</v>
      </c>
      <c r="J982" s="33" t="s">
        <v>291</v>
      </c>
      <c r="K982" s="35"/>
      <c r="L982" s="36"/>
      <c r="M982" s="37"/>
      <c r="N982" s="89"/>
    </row>
    <row r="983" spans="1:14">
      <c r="A983" s="13" t="s">
        <v>5</v>
      </c>
      <c r="B983" s="13" t="s">
        <v>6</v>
      </c>
      <c r="C983" s="13" t="s">
        <v>7</v>
      </c>
      <c r="D983" s="13" t="s">
        <v>8</v>
      </c>
      <c r="E983" s="13" t="s">
        <v>9</v>
      </c>
      <c r="F983" s="13" t="s">
        <v>10</v>
      </c>
      <c r="G983" s="13" t="s">
        <v>11</v>
      </c>
      <c r="H983" s="13" t="s">
        <v>6</v>
      </c>
      <c r="I983" s="13" t="s">
        <v>12</v>
      </c>
      <c r="J983" s="13" t="s">
        <v>8</v>
      </c>
      <c r="K983" s="13" t="s">
        <v>13</v>
      </c>
      <c r="L983" s="13" t="s">
        <v>14</v>
      </c>
      <c r="M983" s="19" t="s">
        <v>15</v>
      </c>
      <c r="N983" s="89"/>
    </row>
    <row r="984" spans="1:14">
      <c r="A984" s="7" t="s">
        <v>20</v>
      </c>
      <c r="B984" s="8">
        <f>_xlfn.XLOOKUP(A984,Preisliste!A:A,Preisliste!B:B,"nicht gefunden")</f>
        <v>0</v>
      </c>
      <c r="C984" s="7">
        <v>40</v>
      </c>
      <c r="D984" s="7">
        <v>24</v>
      </c>
      <c r="E984" s="9">
        <f t="shared" ref="E984:E987" si="52">D984*C984</f>
        <v>960</v>
      </c>
      <c r="F984" s="10">
        <f t="shared" ref="F984:F987" si="53">(E984/1000)*B984</f>
        <v>0</v>
      </c>
      <c r="G984" s="7" t="s">
        <v>137</v>
      </c>
      <c r="H984" s="8">
        <f>_xlfn.XLOOKUP(G984,Preisliste!A:A,Preisliste!B:B,"nicht gefunden")</f>
        <v>820</v>
      </c>
      <c r="I984" s="9">
        <v>70</v>
      </c>
      <c r="J984" s="7">
        <v>24</v>
      </c>
      <c r="K984" s="9">
        <f t="shared" ref="K984:K985" si="54">J984*I984</f>
        <v>1680</v>
      </c>
      <c r="L984" s="10">
        <f t="shared" ref="L984:L985" si="55">(K984/1000)*H984</f>
        <v>1377.6</v>
      </c>
      <c r="M984" s="20">
        <f>(L984-F984-F985-F986-F987+L985)</f>
        <v>1094.4000000000001</v>
      </c>
      <c r="N984" s="89"/>
    </row>
    <row r="985" spans="1:14">
      <c r="A985" s="7" t="s">
        <v>89</v>
      </c>
      <c r="B985" s="8">
        <f>_xlfn.XLOOKUP(A985,Preisliste!A:A,Preisliste!B:B,"nicht gefunden")</f>
        <v>40</v>
      </c>
      <c r="C985" s="7">
        <v>10</v>
      </c>
      <c r="D985" s="7">
        <v>24</v>
      </c>
      <c r="E985" s="9">
        <f t="shared" si="52"/>
        <v>240</v>
      </c>
      <c r="F985" s="10">
        <f t="shared" si="53"/>
        <v>9.6</v>
      </c>
      <c r="G985" s="7" t="s">
        <v>19</v>
      </c>
      <c r="H985" s="8">
        <f>_xlfn.XLOOKUP(G985,Preisliste!A:A,Preisliste!B:B,"nicht gefunden")</f>
        <v>30</v>
      </c>
      <c r="I985" s="9">
        <v>50</v>
      </c>
      <c r="J985" s="7">
        <v>24</v>
      </c>
      <c r="K985" s="9">
        <f t="shared" si="54"/>
        <v>1200</v>
      </c>
      <c r="L985" s="10">
        <f t="shared" si="55"/>
        <v>36</v>
      </c>
      <c r="M985" s="20"/>
      <c r="N985" s="89"/>
    </row>
    <row r="986" spans="1:14">
      <c r="A986" s="7" t="s">
        <v>87</v>
      </c>
      <c r="B986" s="8">
        <f>_xlfn.XLOOKUP(A986,Preisliste!A:A,Preisliste!B:B,"nicht gefunden")</f>
        <v>1500</v>
      </c>
      <c r="C986" s="7">
        <v>5</v>
      </c>
      <c r="D986" s="7">
        <v>24</v>
      </c>
      <c r="E986" s="9">
        <f t="shared" si="52"/>
        <v>120</v>
      </c>
      <c r="F986" s="10">
        <f t="shared" si="53"/>
        <v>180</v>
      </c>
      <c r="G986" s="7" t="s">
        <v>291</v>
      </c>
      <c r="H986" s="8"/>
      <c r="I986" s="9" t="s">
        <v>291</v>
      </c>
      <c r="J986" s="7" t="s">
        <v>291</v>
      </c>
      <c r="K986" s="9"/>
      <c r="L986" s="10"/>
      <c r="M986" s="20"/>
      <c r="N986" s="89"/>
    </row>
    <row r="987" spans="1:14">
      <c r="A987" s="7" t="s">
        <v>207</v>
      </c>
      <c r="B987" s="8">
        <f>_xlfn.XLOOKUP(A987,Preisliste!A:A,Preisliste!B:B,"nicht gefunden")</f>
        <v>1080</v>
      </c>
      <c r="C987" s="7">
        <v>5</v>
      </c>
      <c r="D987" s="7">
        <v>24</v>
      </c>
      <c r="E987" s="9">
        <f t="shared" si="52"/>
        <v>120</v>
      </c>
      <c r="F987" s="10">
        <f t="shared" si="53"/>
        <v>129.6</v>
      </c>
      <c r="G987" s="7" t="s">
        <v>291</v>
      </c>
      <c r="H987" s="8"/>
      <c r="I987" s="9" t="s">
        <v>291</v>
      </c>
      <c r="J987" s="7" t="s">
        <v>291</v>
      </c>
      <c r="K987" s="9"/>
      <c r="L987" s="10"/>
      <c r="M987" s="20"/>
      <c r="N987" s="89"/>
    </row>
    <row r="988" spans="1:14">
      <c r="A988" s="31" t="s">
        <v>5</v>
      </c>
      <c r="B988" s="31" t="s">
        <v>6</v>
      </c>
      <c r="C988" s="31" t="s">
        <v>7</v>
      </c>
      <c r="D988" s="31" t="s">
        <v>8</v>
      </c>
      <c r="E988" s="31" t="s">
        <v>9</v>
      </c>
      <c r="F988" s="31" t="s">
        <v>10</v>
      </c>
      <c r="G988" s="31" t="s">
        <v>11</v>
      </c>
      <c r="H988" s="31" t="s">
        <v>6</v>
      </c>
      <c r="I988" s="31" t="s">
        <v>12</v>
      </c>
      <c r="J988" s="31" t="s">
        <v>8</v>
      </c>
      <c r="K988" s="31" t="s">
        <v>13</v>
      </c>
      <c r="L988" s="31" t="s">
        <v>14</v>
      </c>
      <c r="M988" s="32" t="s">
        <v>15</v>
      </c>
      <c r="N988" s="89"/>
    </row>
    <row r="989" spans="1:14">
      <c r="A989" s="33" t="s">
        <v>20</v>
      </c>
      <c r="B989" s="34">
        <f>_xlfn.XLOOKUP(A989,Preisliste!A:A,Preisliste!B:B,"nicht gefunden")</f>
        <v>0</v>
      </c>
      <c r="C989" s="33">
        <v>40</v>
      </c>
      <c r="D989" s="33">
        <v>24</v>
      </c>
      <c r="E989" s="35">
        <f t="shared" ref="E989:E992" si="56">D989*C989</f>
        <v>960</v>
      </c>
      <c r="F989" s="36">
        <f t="shared" ref="F989:F992" si="57">(E989/1000)*B989</f>
        <v>0</v>
      </c>
      <c r="G989" s="33" t="s">
        <v>63</v>
      </c>
      <c r="H989" s="34">
        <f>_xlfn.XLOOKUP(G989,Preisliste!A:A,Preisliste!B:B,"nicht gefunden")</f>
        <v>500</v>
      </c>
      <c r="I989" s="35">
        <v>70</v>
      </c>
      <c r="J989" s="33">
        <v>24</v>
      </c>
      <c r="K989" s="35">
        <f t="shared" ref="K989:K990" si="58">J989*I989</f>
        <v>1680</v>
      </c>
      <c r="L989" s="36">
        <f t="shared" ref="L989:L990" si="59">(K989/1000)*H989</f>
        <v>840</v>
      </c>
      <c r="M989" s="37">
        <f>(L989-F989-F990-F991-F992+L990)</f>
        <v>556.79999999999995</v>
      </c>
      <c r="N989" s="89"/>
    </row>
    <row r="990" spans="1:14">
      <c r="A990" s="33" t="s">
        <v>86</v>
      </c>
      <c r="B990" s="34">
        <f>_xlfn.XLOOKUP(A990,Preisliste!A:A,Preisliste!B:B,"nicht gefunden")</f>
        <v>40</v>
      </c>
      <c r="C990" s="33">
        <v>10</v>
      </c>
      <c r="D990" s="33">
        <v>24</v>
      </c>
      <c r="E990" s="35">
        <f t="shared" si="56"/>
        <v>240</v>
      </c>
      <c r="F990" s="36">
        <f t="shared" si="57"/>
        <v>9.6</v>
      </c>
      <c r="G990" s="33" t="s">
        <v>19</v>
      </c>
      <c r="H990" s="34">
        <f>_xlfn.XLOOKUP(G990,Preisliste!A:A,Preisliste!B:B,"nicht gefunden")</f>
        <v>30</v>
      </c>
      <c r="I990" s="35">
        <v>50</v>
      </c>
      <c r="J990" s="33">
        <v>24</v>
      </c>
      <c r="K990" s="35">
        <f t="shared" si="58"/>
        <v>1200</v>
      </c>
      <c r="L990" s="36">
        <f t="shared" si="59"/>
        <v>36</v>
      </c>
      <c r="M990" s="37"/>
      <c r="N990" s="89"/>
    </row>
    <row r="991" spans="1:14">
      <c r="A991" s="33" t="s">
        <v>87</v>
      </c>
      <c r="B991" s="34">
        <f>_xlfn.XLOOKUP(A991,Preisliste!A:A,Preisliste!B:B,"nicht gefunden")</f>
        <v>1500</v>
      </c>
      <c r="C991" s="33">
        <v>5</v>
      </c>
      <c r="D991" s="33">
        <v>24</v>
      </c>
      <c r="E991" s="35">
        <f t="shared" si="56"/>
        <v>120</v>
      </c>
      <c r="F991" s="36">
        <f t="shared" si="57"/>
        <v>180</v>
      </c>
      <c r="G991" s="33" t="s">
        <v>291</v>
      </c>
      <c r="H991" s="34"/>
      <c r="I991" s="35" t="s">
        <v>291</v>
      </c>
      <c r="J991" s="33" t="s">
        <v>291</v>
      </c>
      <c r="K991" s="35"/>
      <c r="L991" s="36"/>
      <c r="M991" s="37"/>
      <c r="N991" s="89"/>
    </row>
    <row r="992" spans="1:14">
      <c r="A992" s="33" t="s">
        <v>207</v>
      </c>
      <c r="B992" s="34">
        <f>_xlfn.XLOOKUP(A992,Preisliste!A:A,Preisliste!B:B,"nicht gefunden")</f>
        <v>1080</v>
      </c>
      <c r="C992" s="33">
        <v>5</v>
      </c>
      <c r="D992" s="33">
        <v>24</v>
      </c>
      <c r="E992" s="35">
        <f t="shared" si="56"/>
        <v>120</v>
      </c>
      <c r="F992" s="36">
        <f t="shared" si="57"/>
        <v>129.6</v>
      </c>
      <c r="G992" s="33" t="s">
        <v>291</v>
      </c>
      <c r="H992" s="34"/>
      <c r="I992" s="35" t="s">
        <v>291</v>
      </c>
      <c r="J992" s="33" t="s">
        <v>291</v>
      </c>
      <c r="K992" s="35"/>
      <c r="L992" s="36"/>
      <c r="M992" s="37"/>
      <c r="N992" s="89"/>
    </row>
    <row r="993" spans="1:14">
      <c r="A993" s="13" t="s">
        <v>5</v>
      </c>
      <c r="B993" s="13" t="s">
        <v>6</v>
      </c>
      <c r="C993" s="13" t="s">
        <v>7</v>
      </c>
      <c r="D993" s="13" t="s">
        <v>8</v>
      </c>
      <c r="E993" s="13" t="s">
        <v>9</v>
      </c>
      <c r="F993" s="13" t="s">
        <v>10</v>
      </c>
      <c r="G993" s="13" t="s">
        <v>11</v>
      </c>
      <c r="H993" s="13" t="s">
        <v>6</v>
      </c>
      <c r="I993" s="13" t="s">
        <v>12</v>
      </c>
      <c r="J993" s="13" t="s">
        <v>8</v>
      </c>
      <c r="K993" s="13" t="s">
        <v>13</v>
      </c>
      <c r="L993" s="13" t="s">
        <v>14</v>
      </c>
      <c r="M993" s="19" t="s">
        <v>15</v>
      </c>
      <c r="N993" s="89"/>
    </row>
    <row r="994" spans="1:14">
      <c r="A994" s="7" t="s">
        <v>20</v>
      </c>
      <c r="B994" s="8">
        <f>_xlfn.XLOOKUP(A994,Preisliste!A:A,Preisliste!B:B,"nicht gefunden")</f>
        <v>0</v>
      </c>
      <c r="C994" s="7">
        <v>40</v>
      </c>
      <c r="D994" s="7">
        <v>24</v>
      </c>
      <c r="E994" s="9">
        <f t="shared" ref="E994:E997" si="60">D994*C994</f>
        <v>960</v>
      </c>
      <c r="F994" s="10">
        <f t="shared" ref="F994:F997" si="61">(E994/1000)*B994</f>
        <v>0</v>
      </c>
      <c r="G994" s="7" t="s">
        <v>150</v>
      </c>
      <c r="H994" s="8">
        <f>_xlfn.XLOOKUP(G994,Preisliste!A:A,Preisliste!B:B,"nicht gefunden")</f>
        <v>380</v>
      </c>
      <c r="I994" s="9">
        <v>70</v>
      </c>
      <c r="J994" s="7">
        <v>24</v>
      </c>
      <c r="K994" s="9">
        <f t="shared" ref="K994:K995" si="62">J994*I994</f>
        <v>1680</v>
      </c>
      <c r="L994" s="10">
        <f t="shared" ref="L994:L995" si="63">(K994/1000)*H994</f>
        <v>638.4</v>
      </c>
      <c r="M994" s="20">
        <f>(L994-F994-F995-F996-F997+L995)</f>
        <v>356.4</v>
      </c>
      <c r="N994" s="89"/>
    </row>
    <row r="995" spans="1:14">
      <c r="A995" s="7" t="s">
        <v>90</v>
      </c>
      <c r="B995" s="8">
        <f>_xlfn.XLOOKUP(A995,Preisliste!A:A,Preisliste!B:B,"nicht gefunden")</f>
        <v>35</v>
      </c>
      <c r="C995" s="7">
        <v>10</v>
      </c>
      <c r="D995" s="7">
        <v>24</v>
      </c>
      <c r="E995" s="9">
        <f t="shared" si="60"/>
        <v>240</v>
      </c>
      <c r="F995" s="10">
        <f t="shared" si="61"/>
        <v>8.4</v>
      </c>
      <c r="G995" s="7" t="s">
        <v>19</v>
      </c>
      <c r="H995" s="8">
        <f>_xlfn.XLOOKUP(G995,Preisliste!A:A,Preisliste!B:B,"nicht gefunden")</f>
        <v>30</v>
      </c>
      <c r="I995" s="9">
        <v>50</v>
      </c>
      <c r="J995" s="7">
        <v>24</v>
      </c>
      <c r="K995" s="9">
        <f t="shared" si="62"/>
        <v>1200</v>
      </c>
      <c r="L995" s="10">
        <f t="shared" si="63"/>
        <v>36</v>
      </c>
      <c r="M995" s="20"/>
      <c r="N995" s="89"/>
    </row>
    <row r="996" spans="1:14">
      <c r="A996" s="7" t="s">
        <v>87</v>
      </c>
      <c r="B996" s="8">
        <f>_xlfn.XLOOKUP(A996,Preisliste!A:A,Preisliste!B:B,"nicht gefunden")</f>
        <v>1500</v>
      </c>
      <c r="C996" s="7">
        <v>5</v>
      </c>
      <c r="D996" s="7">
        <v>24</v>
      </c>
      <c r="E996" s="9">
        <f t="shared" si="60"/>
        <v>120</v>
      </c>
      <c r="F996" s="10">
        <f t="shared" si="61"/>
        <v>180</v>
      </c>
      <c r="G996" s="7" t="s">
        <v>291</v>
      </c>
      <c r="H996" s="8"/>
      <c r="I996" s="9" t="s">
        <v>291</v>
      </c>
      <c r="J996" s="7" t="s">
        <v>291</v>
      </c>
      <c r="K996" s="9"/>
      <c r="L996" s="10"/>
      <c r="M996" s="20"/>
      <c r="N996" s="89"/>
    </row>
    <row r="997" spans="1:14">
      <c r="A997" s="7" t="s">
        <v>207</v>
      </c>
      <c r="B997" s="8">
        <f>_xlfn.XLOOKUP(A997,Preisliste!A:A,Preisliste!B:B,"nicht gefunden")</f>
        <v>1080</v>
      </c>
      <c r="C997" s="7">
        <v>5</v>
      </c>
      <c r="D997" s="7">
        <v>24</v>
      </c>
      <c r="E997" s="9">
        <f t="shared" si="60"/>
        <v>120</v>
      </c>
      <c r="F997" s="10">
        <f t="shared" si="61"/>
        <v>129.6</v>
      </c>
      <c r="G997" s="7" t="s">
        <v>291</v>
      </c>
      <c r="H997" s="8"/>
      <c r="I997" s="9" t="s">
        <v>291</v>
      </c>
      <c r="J997" s="7" t="s">
        <v>291</v>
      </c>
      <c r="K997" s="9"/>
      <c r="L997" s="10"/>
      <c r="M997" s="20"/>
      <c r="N997" s="89"/>
    </row>
    <row r="998" spans="1:14">
      <c r="A998" s="31" t="s">
        <v>5</v>
      </c>
      <c r="B998" s="31" t="s">
        <v>6</v>
      </c>
      <c r="C998" s="31" t="s">
        <v>7</v>
      </c>
      <c r="D998" s="31" t="s">
        <v>8</v>
      </c>
      <c r="E998" s="31" t="s">
        <v>9</v>
      </c>
      <c r="F998" s="31" t="s">
        <v>10</v>
      </c>
      <c r="G998" s="31" t="s">
        <v>11</v>
      </c>
      <c r="H998" s="31" t="s">
        <v>6</v>
      </c>
      <c r="I998" s="31" t="s">
        <v>12</v>
      </c>
      <c r="J998" s="31" t="s">
        <v>8</v>
      </c>
      <c r="K998" s="31" t="s">
        <v>13</v>
      </c>
      <c r="L998" s="31" t="s">
        <v>14</v>
      </c>
      <c r="M998" s="32" t="s">
        <v>15</v>
      </c>
      <c r="N998" s="89"/>
    </row>
    <row r="999" spans="1:14">
      <c r="A999" s="33" t="s">
        <v>20</v>
      </c>
      <c r="B999" s="34">
        <f>_xlfn.XLOOKUP(A999,Preisliste!A:A,Preisliste!B:B,"nicht gefunden")</f>
        <v>0</v>
      </c>
      <c r="C999" s="33">
        <v>40</v>
      </c>
      <c r="D999" s="33">
        <v>24</v>
      </c>
      <c r="E999" s="35">
        <f t="shared" ref="E999:E1002" si="64">D999*C999</f>
        <v>960</v>
      </c>
      <c r="F999" s="36">
        <f t="shared" ref="F999:F1002" si="65">(E999/1000)*B999</f>
        <v>0</v>
      </c>
      <c r="G999" s="33" t="s">
        <v>36</v>
      </c>
      <c r="H999" s="34">
        <f>_xlfn.XLOOKUP(G999,Preisliste!A:A,Preisliste!B:B,"nicht gefunden")</f>
        <v>490</v>
      </c>
      <c r="I999" s="35">
        <v>70</v>
      </c>
      <c r="J999" s="33">
        <v>24</v>
      </c>
      <c r="K999" s="35">
        <f t="shared" ref="K999:K1000" si="66">J999*I999</f>
        <v>1680</v>
      </c>
      <c r="L999" s="36">
        <f t="shared" ref="L999:L1000" si="67">(K999/1000)*H999</f>
        <v>823.19999999999993</v>
      </c>
      <c r="M999" s="37">
        <f>(L999-F999-F1000-F1001-F1002+L1000)</f>
        <v>539.99999999999989</v>
      </c>
      <c r="N999" s="89"/>
    </row>
    <row r="1000" spans="1:14">
      <c r="A1000" s="33" t="s">
        <v>89</v>
      </c>
      <c r="B1000" s="34">
        <f>_xlfn.XLOOKUP(A1000,Preisliste!A:A,Preisliste!B:B,"nicht gefunden")</f>
        <v>40</v>
      </c>
      <c r="C1000" s="33">
        <v>10</v>
      </c>
      <c r="D1000" s="33">
        <v>24</v>
      </c>
      <c r="E1000" s="35">
        <f t="shared" si="64"/>
        <v>240</v>
      </c>
      <c r="F1000" s="36">
        <f t="shared" si="65"/>
        <v>9.6</v>
      </c>
      <c r="G1000" s="33" t="s">
        <v>19</v>
      </c>
      <c r="H1000" s="34">
        <f>_xlfn.XLOOKUP(G1000,Preisliste!A:A,Preisliste!B:B,"nicht gefunden")</f>
        <v>30</v>
      </c>
      <c r="I1000" s="35">
        <v>50</v>
      </c>
      <c r="J1000" s="33">
        <v>24</v>
      </c>
      <c r="K1000" s="35">
        <f t="shared" si="66"/>
        <v>1200</v>
      </c>
      <c r="L1000" s="36">
        <f t="shared" si="67"/>
        <v>36</v>
      </c>
      <c r="M1000" s="37"/>
      <c r="N1000" s="89"/>
    </row>
    <row r="1001" spans="1:14">
      <c r="A1001" s="33" t="s">
        <v>87</v>
      </c>
      <c r="B1001" s="34">
        <f>_xlfn.XLOOKUP(A1001,Preisliste!A:A,Preisliste!B:B,"nicht gefunden")</f>
        <v>1500</v>
      </c>
      <c r="C1001" s="33">
        <v>5</v>
      </c>
      <c r="D1001" s="33">
        <v>24</v>
      </c>
      <c r="E1001" s="35">
        <f t="shared" si="64"/>
        <v>120</v>
      </c>
      <c r="F1001" s="36">
        <f t="shared" si="65"/>
        <v>180</v>
      </c>
      <c r="G1001" s="33" t="s">
        <v>291</v>
      </c>
      <c r="H1001" s="34"/>
      <c r="I1001" s="35" t="s">
        <v>291</v>
      </c>
      <c r="J1001" s="33" t="s">
        <v>291</v>
      </c>
      <c r="K1001" s="35"/>
      <c r="L1001" s="36"/>
      <c r="M1001" s="37"/>
      <c r="N1001" s="89"/>
    </row>
    <row r="1002" spans="1:14">
      <c r="A1002" s="33" t="s">
        <v>207</v>
      </c>
      <c r="B1002" s="34">
        <f>_xlfn.XLOOKUP(A1002,Preisliste!A:A,Preisliste!B:B,"nicht gefunden")</f>
        <v>1080</v>
      </c>
      <c r="C1002" s="33">
        <v>5</v>
      </c>
      <c r="D1002" s="33">
        <v>24</v>
      </c>
      <c r="E1002" s="35">
        <f t="shared" si="64"/>
        <v>120</v>
      </c>
      <c r="F1002" s="36">
        <f t="shared" si="65"/>
        <v>129.6</v>
      </c>
      <c r="G1002" s="33" t="s">
        <v>291</v>
      </c>
      <c r="H1002" s="34"/>
      <c r="I1002" s="35" t="s">
        <v>291</v>
      </c>
      <c r="J1002" s="33" t="s">
        <v>291</v>
      </c>
      <c r="K1002" s="35"/>
      <c r="L1002" s="36"/>
      <c r="M1002" s="37"/>
      <c r="N1002" s="89"/>
    </row>
    <row r="1003" spans="1:14">
      <c r="A1003" s="13" t="s">
        <v>5</v>
      </c>
      <c r="B1003" s="13" t="s">
        <v>6</v>
      </c>
      <c r="C1003" s="13" t="s">
        <v>7</v>
      </c>
      <c r="D1003" s="13" t="s">
        <v>8</v>
      </c>
      <c r="E1003" s="13" t="s">
        <v>9</v>
      </c>
      <c r="F1003" s="13" t="s">
        <v>10</v>
      </c>
      <c r="G1003" s="13" t="s">
        <v>11</v>
      </c>
      <c r="H1003" s="13" t="s">
        <v>6</v>
      </c>
      <c r="I1003" s="13" t="s">
        <v>12</v>
      </c>
      <c r="J1003" s="13" t="s">
        <v>8</v>
      </c>
      <c r="K1003" s="13" t="s">
        <v>13</v>
      </c>
      <c r="L1003" s="13" t="s">
        <v>14</v>
      </c>
      <c r="M1003" s="19" t="s">
        <v>15</v>
      </c>
      <c r="N1003" s="89"/>
    </row>
    <row r="1004" spans="1:14">
      <c r="A1004" s="7" t="s">
        <v>20</v>
      </c>
      <c r="B1004" s="8">
        <f>_xlfn.XLOOKUP(A1004,Preisliste!A:A,Preisliste!B:B,"nicht gefunden")</f>
        <v>0</v>
      </c>
      <c r="C1004" s="7">
        <v>40</v>
      </c>
      <c r="D1004" s="7">
        <v>24</v>
      </c>
      <c r="E1004" s="9">
        <f t="shared" ref="E1004:E1007" si="68">D1004*C1004</f>
        <v>960</v>
      </c>
      <c r="F1004" s="10">
        <f t="shared" ref="F1004:F1007" si="69">(E1004/1000)*B1004</f>
        <v>0</v>
      </c>
      <c r="G1004" s="7" t="s">
        <v>152</v>
      </c>
      <c r="H1004" s="8">
        <f>_xlfn.XLOOKUP(G1004,Preisliste!A:A,Preisliste!B:B,"nicht gefunden")</f>
        <v>490</v>
      </c>
      <c r="I1004" s="9">
        <v>70</v>
      </c>
      <c r="J1004" s="7">
        <v>24</v>
      </c>
      <c r="K1004" s="9">
        <f t="shared" ref="K1004:K1005" si="70">J1004*I1004</f>
        <v>1680</v>
      </c>
      <c r="L1004" s="10">
        <f t="shared" ref="L1004:L1005" si="71">(K1004/1000)*H1004</f>
        <v>823.19999999999993</v>
      </c>
      <c r="M1004" s="20">
        <f>(L1004-F1004-F1005-F1006-F1007+L1005)</f>
        <v>539.99999999999989</v>
      </c>
      <c r="N1004" s="89"/>
    </row>
    <row r="1005" spans="1:14">
      <c r="A1005" s="7" t="s">
        <v>86</v>
      </c>
      <c r="B1005" s="8">
        <f>_xlfn.XLOOKUP(A1005,Preisliste!A:A,Preisliste!B:B,"nicht gefunden")</f>
        <v>40</v>
      </c>
      <c r="C1005" s="7">
        <v>10</v>
      </c>
      <c r="D1005" s="7">
        <v>24</v>
      </c>
      <c r="E1005" s="9">
        <f t="shared" si="68"/>
        <v>240</v>
      </c>
      <c r="F1005" s="10">
        <f t="shared" si="69"/>
        <v>9.6</v>
      </c>
      <c r="G1005" s="7" t="s">
        <v>19</v>
      </c>
      <c r="H1005" s="8">
        <f>_xlfn.XLOOKUP(G1005,Preisliste!A:A,Preisliste!B:B,"nicht gefunden")</f>
        <v>30</v>
      </c>
      <c r="I1005" s="9">
        <v>50</v>
      </c>
      <c r="J1005" s="7">
        <v>24</v>
      </c>
      <c r="K1005" s="9">
        <f t="shared" si="70"/>
        <v>1200</v>
      </c>
      <c r="L1005" s="10">
        <f t="shared" si="71"/>
        <v>36</v>
      </c>
      <c r="M1005" s="20"/>
      <c r="N1005" s="89"/>
    </row>
    <row r="1006" spans="1:14">
      <c r="A1006" s="7" t="s">
        <v>87</v>
      </c>
      <c r="B1006" s="8">
        <f>_xlfn.XLOOKUP(A1006,Preisliste!A:A,Preisliste!B:B,"nicht gefunden")</f>
        <v>1500</v>
      </c>
      <c r="C1006" s="7">
        <v>5</v>
      </c>
      <c r="D1006" s="7">
        <v>24</v>
      </c>
      <c r="E1006" s="9">
        <f t="shared" si="68"/>
        <v>120</v>
      </c>
      <c r="F1006" s="10">
        <f t="shared" si="69"/>
        <v>180</v>
      </c>
      <c r="G1006" s="7" t="s">
        <v>291</v>
      </c>
      <c r="H1006" s="8"/>
      <c r="I1006" s="9" t="s">
        <v>291</v>
      </c>
      <c r="J1006" s="7" t="s">
        <v>291</v>
      </c>
      <c r="K1006" s="9"/>
      <c r="L1006" s="10"/>
      <c r="M1006" s="20"/>
      <c r="N1006" s="89"/>
    </row>
    <row r="1007" spans="1:14">
      <c r="A1007" s="7" t="s">
        <v>207</v>
      </c>
      <c r="B1007" s="8">
        <f>_xlfn.XLOOKUP(A1007,Preisliste!A:A,Preisliste!B:B,"nicht gefunden")</f>
        <v>1080</v>
      </c>
      <c r="C1007" s="7">
        <v>5</v>
      </c>
      <c r="D1007" s="7">
        <v>24</v>
      </c>
      <c r="E1007" s="9">
        <f t="shared" si="68"/>
        <v>120</v>
      </c>
      <c r="F1007" s="10">
        <f t="shared" si="69"/>
        <v>129.6</v>
      </c>
      <c r="G1007" s="7" t="s">
        <v>291</v>
      </c>
      <c r="H1007" s="8"/>
      <c r="I1007" s="9" t="s">
        <v>291</v>
      </c>
      <c r="J1007" s="7" t="s">
        <v>291</v>
      </c>
      <c r="K1007" s="9"/>
      <c r="L1007" s="10"/>
      <c r="M1007" s="20"/>
      <c r="N1007" s="89"/>
    </row>
    <row r="1008" spans="1:14">
      <c r="A1008" s="31" t="s">
        <v>5</v>
      </c>
      <c r="B1008" s="31" t="s">
        <v>6</v>
      </c>
      <c r="C1008" s="31" t="s">
        <v>7</v>
      </c>
      <c r="D1008" s="31" t="s">
        <v>8</v>
      </c>
      <c r="E1008" s="31" t="s">
        <v>9</v>
      </c>
      <c r="F1008" s="31" t="s">
        <v>10</v>
      </c>
      <c r="G1008" s="31" t="s">
        <v>11</v>
      </c>
      <c r="H1008" s="31" t="s">
        <v>6</v>
      </c>
      <c r="I1008" s="31" t="s">
        <v>12</v>
      </c>
      <c r="J1008" s="31" t="s">
        <v>8</v>
      </c>
      <c r="K1008" s="31" t="s">
        <v>13</v>
      </c>
      <c r="L1008" s="31" t="s">
        <v>14</v>
      </c>
      <c r="M1008" s="32" t="s">
        <v>15</v>
      </c>
      <c r="N1008" s="89"/>
    </row>
    <row r="1009" spans="1:14">
      <c r="A1009" s="33" t="s">
        <v>20</v>
      </c>
      <c r="B1009" s="34">
        <f>_xlfn.XLOOKUP(A1009,Preisliste!A:A,Preisliste!B:B,"nicht gefunden")</f>
        <v>0</v>
      </c>
      <c r="C1009" s="33">
        <v>40</v>
      </c>
      <c r="D1009" s="33">
        <v>24</v>
      </c>
      <c r="E1009" s="35">
        <f t="shared" ref="E1009:E1012" si="72">D1009*C1009</f>
        <v>960</v>
      </c>
      <c r="F1009" s="36">
        <f t="shared" ref="F1009:F1012" si="73">(E1009/1000)*B1009</f>
        <v>0</v>
      </c>
      <c r="G1009" s="33" t="s">
        <v>135</v>
      </c>
      <c r="H1009" s="34">
        <f>_xlfn.XLOOKUP(G1009,Preisliste!A:A,Preisliste!B:B,"nicht gefunden")</f>
        <v>430</v>
      </c>
      <c r="I1009" s="35">
        <v>70</v>
      </c>
      <c r="J1009" s="33">
        <v>24</v>
      </c>
      <c r="K1009" s="35">
        <f t="shared" ref="K1009:K1010" si="74">J1009*I1009</f>
        <v>1680</v>
      </c>
      <c r="L1009" s="36">
        <f t="shared" ref="L1009:L1010" si="75">(K1009/1000)*H1009</f>
        <v>722.4</v>
      </c>
      <c r="M1009" s="37">
        <f>(L1009-F1009-F1010-F1011-F1012+L1010)</f>
        <v>440.4</v>
      </c>
      <c r="N1009" s="89"/>
    </row>
    <row r="1010" spans="1:14">
      <c r="A1010" s="33" t="s">
        <v>90</v>
      </c>
      <c r="B1010" s="34">
        <f>_xlfn.XLOOKUP(A1010,Preisliste!A:A,Preisliste!B:B,"nicht gefunden")</f>
        <v>35</v>
      </c>
      <c r="C1010" s="33">
        <v>10</v>
      </c>
      <c r="D1010" s="33">
        <v>24</v>
      </c>
      <c r="E1010" s="35">
        <f t="shared" si="72"/>
        <v>240</v>
      </c>
      <c r="F1010" s="36">
        <f t="shared" si="73"/>
        <v>8.4</v>
      </c>
      <c r="G1010" s="33" t="s">
        <v>19</v>
      </c>
      <c r="H1010" s="34">
        <f>_xlfn.XLOOKUP(G1010,Preisliste!A:A,Preisliste!B:B,"nicht gefunden")</f>
        <v>30</v>
      </c>
      <c r="I1010" s="35">
        <v>50</v>
      </c>
      <c r="J1010" s="33">
        <v>24</v>
      </c>
      <c r="K1010" s="35">
        <f t="shared" si="74"/>
        <v>1200</v>
      </c>
      <c r="L1010" s="36">
        <f t="shared" si="75"/>
        <v>36</v>
      </c>
      <c r="M1010" s="37"/>
      <c r="N1010" s="89"/>
    </row>
    <row r="1011" spans="1:14">
      <c r="A1011" s="33" t="s">
        <v>87</v>
      </c>
      <c r="B1011" s="34">
        <f>_xlfn.XLOOKUP(A1011,Preisliste!A:A,Preisliste!B:B,"nicht gefunden")</f>
        <v>1500</v>
      </c>
      <c r="C1011" s="33">
        <v>5</v>
      </c>
      <c r="D1011" s="33">
        <v>24</v>
      </c>
      <c r="E1011" s="35">
        <f t="shared" si="72"/>
        <v>120</v>
      </c>
      <c r="F1011" s="36">
        <f t="shared" si="73"/>
        <v>180</v>
      </c>
      <c r="G1011" s="33" t="s">
        <v>291</v>
      </c>
      <c r="H1011" s="34"/>
      <c r="I1011" s="35" t="s">
        <v>291</v>
      </c>
      <c r="J1011" s="33" t="s">
        <v>291</v>
      </c>
      <c r="K1011" s="35"/>
      <c r="L1011" s="36"/>
      <c r="M1011" s="37"/>
      <c r="N1011" s="89"/>
    </row>
    <row r="1012" spans="1:14">
      <c r="A1012" s="33" t="s">
        <v>207</v>
      </c>
      <c r="B1012" s="34">
        <f>_xlfn.XLOOKUP(A1012,Preisliste!A:A,Preisliste!B:B,"nicht gefunden")</f>
        <v>1080</v>
      </c>
      <c r="C1012" s="33">
        <v>5</v>
      </c>
      <c r="D1012" s="33">
        <v>24</v>
      </c>
      <c r="E1012" s="35">
        <f t="shared" si="72"/>
        <v>120</v>
      </c>
      <c r="F1012" s="36">
        <f t="shared" si="73"/>
        <v>129.6</v>
      </c>
      <c r="G1012" s="33" t="s">
        <v>291</v>
      </c>
      <c r="H1012" s="34"/>
      <c r="I1012" s="35" t="s">
        <v>291</v>
      </c>
      <c r="J1012" s="33" t="s">
        <v>291</v>
      </c>
      <c r="K1012" s="35"/>
      <c r="L1012" s="36"/>
      <c r="M1012" s="37"/>
      <c r="N1012" s="89"/>
    </row>
    <row r="1013" spans="1:14">
      <c r="A1013" s="13" t="s">
        <v>5</v>
      </c>
      <c r="B1013" s="13" t="s">
        <v>6</v>
      </c>
      <c r="C1013" s="13" t="s">
        <v>7</v>
      </c>
      <c r="D1013" s="13" t="s">
        <v>8</v>
      </c>
      <c r="E1013" s="13" t="s">
        <v>9</v>
      </c>
      <c r="F1013" s="13" t="s">
        <v>10</v>
      </c>
      <c r="G1013" s="13" t="s">
        <v>11</v>
      </c>
      <c r="H1013" s="13" t="s">
        <v>6</v>
      </c>
      <c r="I1013" s="13" t="s">
        <v>12</v>
      </c>
      <c r="J1013" s="13" t="s">
        <v>8</v>
      </c>
      <c r="K1013" s="13" t="s">
        <v>13</v>
      </c>
      <c r="L1013" s="13" t="s">
        <v>14</v>
      </c>
      <c r="M1013" s="19" t="s">
        <v>15</v>
      </c>
      <c r="N1013" s="89"/>
    </row>
    <row r="1014" spans="1:14">
      <c r="A1014" s="7" t="s">
        <v>20</v>
      </c>
      <c r="B1014" s="8">
        <f>_xlfn.XLOOKUP(A1014,Preisliste!A:A,Preisliste!B:B,"nicht gefunden")</f>
        <v>0</v>
      </c>
      <c r="C1014" s="7">
        <v>40</v>
      </c>
      <c r="D1014" s="7">
        <v>24</v>
      </c>
      <c r="E1014" s="9">
        <f t="shared" ref="E1014:E1017" si="76">D1014*C1014</f>
        <v>960</v>
      </c>
      <c r="F1014" s="10">
        <f t="shared" ref="F1014:F1017" si="77">(E1014/1000)*B1014</f>
        <v>0</v>
      </c>
      <c r="G1014" s="7" t="s">
        <v>64</v>
      </c>
      <c r="H1014" s="8">
        <f>_xlfn.XLOOKUP(G1014,Preisliste!A:A,Preisliste!B:B,"nicht gefunden")</f>
        <v>480</v>
      </c>
      <c r="I1014" s="9">
        <v>70</v>
      </c>
      <c r="J1014" s="7">
        <v>24</v>
      </c>
      <c r="K1014" s="9">
        <f t="shared" ref="K1014:K1015" si="78">J1014*I1014</f>
        <v>1680</v>
      </c>
      <c r="L1014" s="10">
        <f t="shared" ref="L1014:L1015" si="79">(K1014/1000)*H1014</f>
        <v>806.4</v>
      </c>
      <c r="M1014" s="20">
        <f>(L1014-F1014-F1015-F1016-F1017+L1015)</f>
        <v>523.19999999999993</v>
      </c>
      <c r="N1014" s="89"/>
    </row>
    <row r="1015" spans="1:14">
      <c r="A1015" s="7" t="s">
        <v>89</v>
      </c>
      <c r="B1015" s="8">
        <f>_xlfn.XLOOKUP(A1015,Preisliste!A:A,Preisliste!B:B,"nicht gefunden")</f>
        <v>40</v>
      </c>
      <c r="C1015" s="7">
        <v>10</v>
      </c>
      <c r="D1015" s="7">
        <v>24</v>
      </c>
      <c r="E1015" s="9">
        <f t="shared" si="76"/>
        <v>240</v>
      </c>
      <c r="F1015" s="10">
        <f t="shared" si="77"/>
        <v>9.6</v>
      </c>
      <c r="G1015" s="7" t="s">
        <v>19</v>
      </c>
      <c r="H1015" s="8">
        <f>_xlfn.XLOOKUP(G1015,Preisliste!A:A,Preisliste!B:B,"nicht gefunden")</f>
        <v>30</v>
      </c>
      <c r="I1015" s="9">
        <v>50</v>
      </c>
      <c r="J1015" s="7">
        <v>24</v>
      </c>
      <c r="K1015" s="9">
        <f t="shared" si="78"/>
        <v>1200</v>
      </c>
      <c r="L1015" s="10">
        <f t="shared" si="79"/>
        <v>36</v>
      </c>
      <c r="M1015" s="20"/>
      <c r="N1015" s="89"/>
    </row>
    <row r="1016" spans="1:14">
      <c r="A1016" s="7" t="s">
        <v>87</v>
      </c>
      <c r="B1016" s="8">
        <f>_xlfn.XLOOKUP(A1016,Preisliste!A:A,Preisliste!B:B,"nicht gefunden")</f>
        <v>1500</v>
      </c>
      <c r="C1016" s="7">
        <v>5</v>
      </c>
      <c r="D1016" s="7">
        <v>24</v>
      </c>
      <c r="E1016" s="9">
        <f t="shared" si="76"/>
        <v>120</v>
      </c>
      <c r="F1016" s="10">
        <f t="shared" si="77"/>
        <v>180</v>
      </c>
      <c r="G1016" s="7" t="s">
        <v>291</v>
      </c>
      <c r="H1016" s="8"/>
      <c r="I1016" s="9" t="s">
        <v>291</v>
      </c>
      <c r="J1016" s="7" t="s">
        <v>291</v>
      </c>
      <c r="K1016" s="9"/>
      <c r="L1016" s="10"/>
      <c r="M1016" s="20"/>
      <c r="N1016" s="89"/>
    </row>
    <row r="1017" spans="1:14">
      <c r="A1017" s="7" t="s">
        <v>207</v>
      </c>
      <c r="B1017" s="8">
        <f>_xlfn.XLOOKUP(A1017,Preisliste!A:A,Preisliste!B:B,"nicht gefunden")</f>
        <v>1080</v>
      </c>
      <c r="C1017" s="7">
        <v>5</v>
      </c>
      <c r="D1017" s="7">
        <v>24</v>
      </c>
      <c r="E1017" s="9">
        <f t="shared" si="76"/>
        <v>120</v>
      </c>
      <c r="F1017" s="10">
        <f t="shared" si="77"/>
        <v>129.6</v>
      </c>
      <c r="G1017" s="7" t="s">
        <v>291</v>
      </c>
      <c r="H1017" s="8"/>
      <c r="I1017" s="9" t="s">
        <v>291</v>
      </c>
      <c r="J1017" s="7" t="s">
        <v>291</v>
      </c>
      <c r="K1017" s="9"/>
      <c r="L1017" s="10"/>
      <c r="M1017" s="20"/>
      <c r="N1017" s="89"/>
    </row>
    <row r="1018" spans="1:14">
      <c r="A1018" s="31" t="s">
        <v>5</v>
      </c>
      <c r="B1018" s="31" t="s">
        <v>6</v>
      </c>
      <c r="C1018" s="31" t="s">
        <v>7</v>
      </c>
      <c r="D1018" s="31" t="s">
        <v>8</v>
      </c>
      <c r="E1018" s="31" t="s">
        <v>9</v>
      </c>
      <c r="F1018" s="31" t="s">
        <v>10</v>
      </c>
      <c r="G1018" s="31" t="s">
        <v>11</v>
      </c>
      <c r="H1018" s="31" t="s">
        <v>6</v>
      </c>
      <c r="I1018" s="31" t="s">
        <v>12</v>
      </c>
      <c r="J1018" s="31" t="s">
        <v>8</v>
      </c>
      <c r="K1018" s="31" t="s">
        <v>13</v>
      </c>
      <c r="L1018" s="31" t="s">
        <v>14</v>
      </c>
      <c r="M1018" s="32" t="s">
        <v>15</v>
      </c>
      <c r="N1018" s="89"/>
    </row>
    <row r="1019" spans="1:14">
      <c r="A1019" s="33" t="s">
        <v>20</v>
      </c>
      <c r="B1019" s="34">
        <f>_xlfn.XLOOKUP(A1019,Preisliste!A:A,Preisliste!B:B,"nicht gefunden")</f>
        <v>0</v>
      </c>
      <c r="C1019" s="33">
        <v>40</v>
      </c>
      <c r="D1019" s="33">
        <v>24</v>
      </c>
      <c r="E1019" s="35">
        <f t="shared" ref="E1019:E1022" si="80">D1019*C1019</f>
        <v>960</v>
      </c>
      <c r="F1019" s="36">
        <f t="shared" ref="F1019:F1022" si="81">(E1019/1000)*B1019</f>
        <v>0</v>
      </c>
      <c r="G1019" s="33" t="s">
        <v>155</v>
      </c>
      <c r="H1019" s="34">
        <f>_xlfn.XLOOKUP(G1019,Preisliste!A:A,Preisliste!B:B,"nicht gefunden")</f>
        <v>920</v>
      </c>
      <c r="I1019" s="35">
        <v>70</v>
      </c>
      <c r="J1019" s="33">
        <v>24</v>
      </c>
      <c r="K1019" s="35">
        <f t="shared" ref="K1019:K1020" si="82">J1019*I1019</f>
        <v>1680</v>
      </c>
      <c r="L1019" s="36">
        <f t="shared" ref="L1019:L1020" si="83">(K1019/1000)*H1019</f>
        <v>1545.6</v>
      </c>
      <c r="M1019" s="37">
        <f>(L1019-F1019-F1020-F1021-F1022+L1020)</f>
        <v>1262.4000000000001</v>
      </c>
      <c r="N1019" s="89"/>
    </row>
    <row r="1020" spans="1:14">
      <c r="A1020" s="33" t="s">
        <v>86</v>
      </c>
      <c r="B1020" s="34">
        <f>_xlfn.XLOOKUP(A1020,Preisliste!A:A,Preisliste!B:B,"nicht gefunden")</f>
        <v>40</v>
      </c>
      <c r="C1020" s="33">
        <v>10</v>
      </c>
      <c r="D1020" s="33">
        <v>24</v>
      </c>
      <c r="E1020" s="35">
        <f t="shared" si="80"/>
        <v>240</v>
      </c>
      <c r="F1020" s="36">
        <f t="shared" si="81"/>
        <v>9.6</v>
      </c>
      <c r="G1020" s="33" t="s">
        <v>19</v>
      </c>
      <c r="H1020" s="34">
        <f>_xlfn.XLOOKUP(G1020,Preisliste!A:A,Preisliste!B:B,"nicht gefunden")</f>
        <v>30</v>
      </c>
      <c r="I1020" s="35">
        <v>50</v>
      </c>
      <c r="J1020" s="33">
        <v>24</v>
      </c>
      <c r="K1020" s="35">
        <f t="shared" si="82"/>
        <v>1200</v>
      </c>
      <c r="L1020" s="36">
        <f t="shared" si="83"/>
        <v>36</v>
      </c>
      <c r="M1020" s="37"/>
      <c r="N1020" s="89"/>
    </row>
    <row r="1021" spans="1:14">
      <c r="A1021" s="33" t="s">
        <v>87</v>
      </c>
      <c r="B1021" s="34">
        <f>_xlfn.XLOOKUP(A1021,Preisliste!A:A,Preisliste!B:B,"nicht gefunden")</f>
        <v>1500</v>
      </c>
      <c r="C1021" s="33">
        <v>5</v>
      </c>
      <c r="D1021" s="33">
        <v>24</v>
      </c>
      <c r="E1021" s="35">
        <f t="shared" si="80"/>
        <v>120</v>
      </c>
      <c r="F1021" s="36">
        <f t="shared" si="81"/>
        <v>180</v>
      </c>
      <c r="G1021" s="33" t="s">
        <v>291</v>
      </c>
      <c r="H1021" s="34"/>
      <c r="I1021" s="35" t="s">
        <v>291</v>
      </c>
      <c r="J1021" s="33" t="s">
        <v>291</v>
      </c>
      <c r="K1021" s="35"/>
      <c r="L1021" s="36"/>
      <c r="M1021" s="37"/>
      <c r="N1021" s="89"/>
    </row>
    <row r="1022" spans="1:14">
      <c r="A1022" s="33" t="s">
        <v>207</v>
      </c>
      <c r="B1022" s="34">
        <f>_xlfn.XLOOKUP(A1022,Preisliste!A:A,Preisliste!B:B,"nicht gefunden")</f>
        <v>1080</v>
      </c>
      <c r="C1022" s="33">
        <v>5</v>
      </c>
      <c r="D1022" s="33">
        <v>24</v>
      </c>
      <c r="E1022" s="35">
        <f t="shared" si="80"/>
        <v>120</v>
      </c>
      <c r="F1022" s="36">
        <f t="shared" si="81"/>
        <v>129.6</v>
      </c>
      <c r="G1022" s="33" t="s">
        <v>291</v>
      </c>
      <c r="H1022" s="34"/>
      <c r="I1022" s="35" t="s">
        <v>291</v>
      </c>
      <c r="J1022" s="33" t="s">
        <v>291</v>
      </c>
      <c r="K1022" s="35"/>
      <c r="L1022" s="36"/>
      <c r="M1022" s="37"/>
      <c r="N1022" s="89"/>
    </row>
    <row r="1023" spans="1:14">
      <c r="A1023" s="13" t="s">
        <v>5</v>
      </c>
      <c r="B1023" s="13" t="s">
        <v>6</v>
      </c>
      <c r="C1023" s="13" t="s">
        <v>7</v>
      </c>
      <c r="D1023" s="13" t="s">
        <v>8</v>
      </c>
      <c r="E1023" s="13" t="s">
        <v>9</v>
      </c>
      <c r="F1023" s="13" t="s">
        <v>10</v>
      </c>
      <c r="G1023" s="13" t="s">
        <v>11</v>
      </c>
      <c r="H1023" s="13" t="s">
        <v>6</v>
      </c>
      <c r="I1023" s="13" t="s">
        <v>12</v>
      </c>
      <c r="J1023" s="13" t="s">
        <v>8</v>
      </c>
      <c r="K1023" s="13" t="s">
        <v>13</v>
      </c>
      <c r="L1023" s="13" t="s">
        <v>14</v>
      </c>
      <c r="M1023" s="19" t="s">
        <v>15</v>
      </c>
      <c r="N1023" s="89"/>
    </row>
    <row r="1024" spans="1:14">
      <c r="A1024" s="7" t="s">
        <v>20</v>
      </c>
      <c r="B1024" s="8">
        <f>_xlfn.XLOOKUP(A1024,Preisliste!A:A,Preisliste!B:B,"nicht gefunden")</f>
        <v>0</v>
      </c>
      <c r="C1024" s="7">
        <v>40</v>
      </c>
      <c r="D1024" s="7">
        <v>24</v>
      </c>
      <c r="E1024" s="9">
        <f t="shared" ref="E1024:E1027" si="84">D1024*C1024</f>
        <v>960</v>
      </c>
      <c r="F1024" s="10">
        <f t="shared" ref="F1024:F1027" si="85">(E1024/1000)*B1024</f>
        <v>0</v>
      </c>
      <c r="G1024" s="7" t="s">
        <v>219</v>
      </c>
      <c r="H1024" s="8">
        <f>_xlfn.XLOOKUP(G1024,Preisliste!A:A,Preisliste!B:B,"nicht gefunden")</f>
        <v>1150</v>
      </c>
      <c r="I1024" s="9">
        <v>70</v>
      </c>
      <c r="J1024" s="7">
        <v>24</v>
      </c>
      <c r="K1024" s="9">
        <f t="shared" ref="K1024:K1025" si="86">J1024*I1024</f>
        <v>1680</v>
      </c>
      <c r="L1024" s="10">
        <f t="shared" ref="L1024:L1025" si="87">(K1024/1000)*H1024</f>
        <v>1932</v>
      </c>
      <c r="M1024" s="20">
        <f>(L1024-F1024-F1025-F1026-F1027+L1025)</f>
        <v>1650</v>
      </c>
      <c r="N1024" s="89"/>
    </row>
    <row r="1025" spans="1:14">
      <c r="A1025" s="7" t="s">
        <v>90</v>
      </c>
      <c r="B1025" s="8">
        <f>_xlfn.XLOOKUP(A1025,Preisliste!A:A,Preisliste!B:B,"nicht gefunden")</f>
        <v>35</v>
      </c>
      <c r="C1025" s="7">
        <v>10</v>
      </c>
      <c r="D1025" s="7">
        <v>24</v>
      </c>
      <c r="E1025" s="9">
        <f t="shared" si="84"/>
        <v>240</v>
      </c>
      <c r="F1025" s="10">
        <f t="shared" si="85"/>
        <v>8.4</v>
      </c>
      <c r="G1025" s="7" t="s">
        <v>19</v>
      </c>
      <c r="H1025" s="8">
        <f>_xlfn.XLOOKUP(G1025,Preisliste!A:A,Preisliste!B:B,"nicht gefunden")</f>
        <v>30</v>
      </c>
      <c r="I1025" s="9">
        <v>50</v>
      </c>
      <c r="J1025" s="7">
        <v>24</v>
      </c>
      <c r="K1025" s="9">
        <f t="shared" si="86"/>
        <v>1200</v>
      </c>
      <c r="L1025" s="10">
        <f t="shared" si="87"/>
        <v>36</v>
      </c>
      <c r="M1025" s="20"/>
      <c r="N1025" s="89"/>
    </row>
    <row r="1026" spans="1:14">
      <c r="A1026" s="7" t="s">
        <v>87</v>
      </c>
      <c r="B1026" s="8">
        <f>_xlfn.XLOOKUP(A1026,Preisliste!A:A,Preisliste!B:B,"nicht gefunden")</f>
        <v>1500</v>
      </c>
      <c r="C1026" s="7">
        <v>5</v>
      </c>
      <c r="D1026" s="7">
        <v>24</v>
      </c>
      <c r="E1026" s="9">
        <f t="shared" si="84"/>
        <v>120</v>
      </c>
      <c r="F1026" s="10">
        <f t="shared" si="85"/>
        <v>180</v>
      </c>
      <c r="G1026" s="7" t="s">
        <v>291</v>
      </c>
      <c r="H1026" s="8"/>
      <c r="I1026" s="9" t="s">
        <v>291</v>
      </c>
      <c r="J1026" s="7" t="s">
        <v>291</v>
      </c>
      <c r="K1026" s="9"/>
      <c r="L1026" s="10"/>
      <c r="M1026" s="20"/>
      <c r="N1026" s="89"/>
    </row>
    <row r="1027" spans="1:14">
      <c r="A1027" s="7" t="s">
        <v>207</v>
      </c>
      <c r="B1027" s="8">
        <f>_xlfn.XLOOKUP(A1027,Preisliste!A:A,Preisliste!B:B,"nicht gefunden")</f>
        <v>1080</v>
      </c>
      <c r="C1027" s="7">
        <v>5</v>
      </c>
      <c r="D1027" s="7">
        <v>24</v>
      </c>
      <c r="E1027" s="9">
        <f t="shared" si="84"/>
        <v>120</v>
      </c>
      <c r="F1027" s="10">
        <f t="shared" si="85"/>
        <v>129.6</v>
      </c>
      <c r="G1027" s="7" t="s">
        <v>291</v>
      </c>
      <c r="H1027" s="8"/>
      <c r="I1027" s="9" t="s">
        <v>291</v>
      </c>
      <c r="J1027" s="7" t="s">
        <v>291</v>
      </c>
      <c r="K1027" s="9"/>
      <c r="L1027" s="10"/>
      <c r="M1027" s="20"/>
      <c r="N1027" s="89"/>
    </row>
    <row r="1028" spans="1:14">
      <c r="A1028" s="31" t="s">
        <v>5</v>
      </c>
      <c r="B1028" s="31" t="s">
        <v>6</v>
      </c>
      <c r="C1028" s="31" t="s">
        <v>7</v>
      </c>
      <c r="D1028" s="31" t="s">
        <v>8</v>
      </c>
      <c r="E1028" s="31" t="s">
        <v>9</v>
      </c>
      <c r="F1028" s="31" t="s">
        <v>10</v>
      </c>
      <c r="G1028" s="31" t="s">
        <v>11</v>
      </c>
      <c r="H1028" s="31" t="s">
        <v>6</v>
      </c>
      <c r="I1028" s="31" t="s">
        <v>12</v>
      </c>
      <c r="J1028" s="31" t="s">
        <v>8</v>
      </c>
      <c r="K1028" s="31" t="s">
        <v>13</v>
      </c>
      <c r="L1028" s="31" t="s">
        <v>14</v>
      </c>
      <c r="M1028" s="32" t="s">
        <v>15</v>
      </c>
      <c r="N1028" s="89"/>
    </row>
    <row r="1029" spans="1:14">
      <c r="A1029" s="33" t="s">
        <v>20</v>
      </c>
      <c r="B1029" s="34">
        <f>_xlfn.XLOOKUP(A1029,Preisliste!A:A,Preisliste!B:B,"nicht gefunden")</f>
        <v>0</v>
      </c>
      <c r="C1029" s="33">
        <v>40</v>
      </c>
      <c r="D1029" s="33">
        <v>24</v>
      </c>
      <c r="E1029" s="35">
        <f t="shared" ref="E1029:E1032" si="88">D1029*C1029</f>
        <v>960</v>
      </c>
      <c r="F1029" s="36">
        <f t="shared" ref="F1029:F1032" si="89">(E1029/1000)*B1029</f>
        <v>0</v>
      </c>
      <c r="G1029" s="33" t="s">
        <v>125</v>
      </c>
      <c r="H1029" s="34">
        <f>_xlfn.XLOOKUP(G1029,Preisliste!A:A,Preisliste!B:B,"nicht gefunden")</f>
        <v>520</v>
      </c>
      <c r="I1029" s="35">
        <v>70</v>
      </c>
      <c r="J1029" s="33">
        <v>24</v>
      </c>
      <c r="K1029" s="35">
        <f t="shared" ref="K1029:K1030" si="90">J1029*I1029</f>
        <v>1680</v>
      </c>
      <c r="L1029" s="36">
        <f t="shared" ref="L1029:L1030" si="91">(K1029/1000)*H1029</f>
        <v>873.6</v>
      </c>
      <c r="M1029" s="37">
        <f>(L1029-F1029-F1030-F1031-F1032+L1030)</f>
        <v>590.4</v>
      </c>
      <c r="N1029" s="89"/>
    </row>
    <row r="1030" spans="1:14">
      <c r="A1030" s="33" t="s">
        <v>89</v>
      </c>
      <c r="B1030" s="34">
        <f>_xlfn.XLOOKUP(A1030,Preisliste!A:A,Preisliste!B:B,"nicht gefunden")</f>
        <v>40</v>
      </c>
      <c r="C1030" s="33">
        <v>10</v>
      </c>
      <c r="D1030" s="33">
        <v>24</v>
      </c>
      <c r="E1030" s="35">
        <f t="shared" si="88"/>
        <v>240</v>
      </c>
      <c r="F1030" s="36">
        <f t="shared" si="89"/>
        <v>9.6</v>
      </c>
      <c r="G1030" s="33" t="s">
        <v>19</v>
      </c>
      <c r="H1030" s="34">
        <f>_xlfn.XLOOKUP(G1030,Preisliste!A:A,Preisliste!B:B,"nicht gefunden")</f>
        <v>30</v>
      </c>
      <c r="I1030" s="35">
        <v>50</v>
      </c>
      <c r="J1030" s="33">
        <v>24</v>
      </c>
      <c r="K1030" s="35">
        <f t="shared" si="90"/>
        <v>1200</v>
      </c>
      <c r="L1030" s="36">
        <f t="shared" si="91"/>
        <v>36</v>
      </c>
      <c r="M1030" s="37"/>
      <c r="N1030" s="89"/>
    </row>
    <row r="1031" spans="1:14">
      <c r="A1031" s="33" t="s">
        <v>87</v>
      </c>
      <c r="B1031" s="34">
        <f>_xlfn.XLOOKUP(A1031,Preisliste!A:A,Preisliste!B:B,"nicht gefunden")</f>
        <v>1500</v>
      </c>
      <c r="C1031" s="33">
        <v>5</v>
      </c>
      <c r="D1031" s="33">
        <v>24</v>
      </c>
      <c r="E1031" s="35">
        <f t="shared" si="88"/>
        <v>120</v>
      </c>
      <c r="F1031" s="36">
        <f t="shared" si="89"/>
        <v>180</v>
      </c>
      <c r="G1031" s="33" t="s">
        <v>291</v>
      </c>
      <c r="H1031" s="34"/>
      <c r="I1031" s="35" t="s">
        <v>291</v>
      </c>
      <c r="J1031" s="33" t="s">
        <v>291</v>
      </c>
      <c r="K1031" s="35"/>
      <c r="L1031" s="36"/>
      <c r="M1031" s="37"/>
      <c r="N1031" s="89"/>
    </row>
    <row r="1032" spans="1:14">
      <c r="A1032" s="33" t="s">
        <v>207</v>
      </c>
      <c r="B1032" s="34">
        <f>_xlfn.XLOOKUP(A1032,Preisliste!A:A,Preisliste!B:B,"nicht gefunden")</f>
        <v>1080</v>
      </c>
      <c r="C1032" s="33">
        <v>5</v>
      </c>
      <c r="D1032" s="33">
        <v>24</v>
      </c>
      <c r="E1032" s="35">
        <f t="shared" si="88"/>
        <v>120</v>
      </c>
      <c r="F1032" s="36">
        <f t="shared" si="89"/>
        <v>129.6</v>
      </c>
      <c r="G1032" s="33" t="s">
        <v>291</v>
      </c>
      <c r="H1032" s="34"/>
      <c r="I1032" s="35" t="s">
        <v>291</v>
      </c>
      <c r="J1032" s="33" t="s">
        <v>291</v>
      </c>
      <c r="K1032" s="35"/>
      <c r="L1032" s="36"/>
      <c r="M1032" s="37"/>
      <c r="N1032" s="89"/>
    </row>
    <row r="1033" spans="1:14">
      <c r="A1033" s="13" t="s">
        <v>5</v>
      </c>
      <c r="B1033" s="13" t="s">
        <v>6</v>
      </c>
      <c r="C1033" s="13" t="s">
        <v>7</v>
      </c>
      <c r="D1033" s="13" t="s">
        <v>8</v>
      </c>
      <c r="E1033" s="13" t="s">
        <v>9</v>
      </c>
      <c r="F1033" s="13" t="s">
        <v>10</v>
      </c>
      <c r="G1033" s="13" t="s">
        <v>11</v>
      </c>
      <c r="H1033" s="13" t="s">
        <v>6</v>
      </c>
      <c r="I1033" s="13" t="s">
        <v>12</v>
      </c>
      <c r="J1033" s="13" t="s">
        <v>8</v>
      </c>
      <c r="K1033" s="13" t="s">
        <v>13</v>
      </c>
      <c r="L1033" s="13" t="s">
        <v>14</v>
      </c>
      <c r="M1033" s="19" t="s">
        <v>15</v>
      </c>
      <c r="N1033" s="89"/>
    </row>
    <row r="1034" spans="1:14">
      <c r="A1034" s="7" t="s">
        <v>20</v>
      </c>
      <c r="B1034" s="8">
        <f>_xlfn.XLOOKUP(A1034,Preisliste!A:A,Preisliste!B:B,"nicht gefunden")</f>
        <v>0</v>
      </c>
      <c r="C1034" s="7">
        <v>40</v>
      </c>
      <c r="D1034" s="7">
        <v>24</v>
      </c>
      <c r="E1034" s="9">
        <f t="shared" ref="E1034:E1037" si="92">D1034*C1034</f>
        <v>960</v>
      </c>
      <c r="F1034" s="10">
        <f t="shared" ref="F1034:F1037" si="93">(E1034/1000)*B1034</f>
        <v>0</v>
      </c>
      <c r="G1034" s="7" t="s">
        <v>297</v>
      </c>
      <c r="H1034" s="8">
        <f>_xlfn.XLOOKUP(G1034,Preisliste!A:A,Preisliste!B:B,"nicht gefunden")</f>
        <v>860</v>
      </c>
      <c r="I1034" s="9">
        <v>70</v>
      </c>
      <c r="J1034" s="7">
        <v>24</v>
      </c>
      <c r="K1034" s="9">
        <f t="shared" ref="K1034:K1035" si="94">J1034*I1034</f>
        <v>1680</v>
      </c>
      <c r="L1034" s="10">
        <f t="shared" ref="L1034:L1035" si="95">(K1034/1000)*H1034</f>
        <v>1444.8</v>
      </c>
      <c r="M1034" s="20">
        <f>(L1034-F1034-F1035-F1036-F1037+L1035)</f>
        <v>1161.6000000000001</v>
      </c>
      <c r="N1034" s="89"/>
    </row>
    <row r="1035" spans="1:14">
      <c r="A1035" s="7" t="s">
        <v>86</v>
      </c>
      <c r="B1035" s="8">
        <f>_xlfn.XLOOKUP(A1035,Preisliste!A:A,Preisliste!B:B,"nicht gefunden")</f>
        <v>40</v>
      </c>
      <c r="C1035" s="7">
        <v>10</v>
      </c>
      <c r="D1035" s="7">
        <v>24</v>
      </c>
      <c r="E1035" s="9">
        <f t="shared" si="92"/>
        <v>240</v>
      </c>
      <c r="F1035" s="10">
        <f t="shared" si="93"/>
        <v>9.6</v>
      </c>
      <c r="G1035" s="7" t="s">
        <v>19</v>
      </c>
      <c r="H1035" s="8">
        <f>_xlfn.XLOOKUP(G1035,Preisliste!A:A,Preisliste!B:B,"nicht gefunden")</f>
        <v>30</v>
      </c>
      <c r="I1035" s="9">
        <v>50</v>
      </c>
      <c r="J1035" s="7">
        <v>24</v>
      </c>
      <c r="K1035" s="9">
        <f t="shared" si="94"/>
        <v>1200</v>
      </c>
      <c r="L1035" s="10">
        <f t="shared" si="95"/>
        <v>36</v>
      </c>
      <c r="M1035" s="20"/>
      <c r="N1035" s="89"/>
    </row>
    <row r="1036" spans="1:14">
      <c r="A1036" s="7" t="s">
        <v>87</v>
      </c>
      <c r="B1036" s="8">
        <f>_xlfn.XLOOKUP(A1036,Preisliste!A:A,Preisliste!B:B,"nicht gefunden")</f>
        <v>1500</v>
      </c>
      <c r="C1036" s="7">
        <v>5</v>
      </c>
      <c r="D1036" s="7">
        <v>24</v>
      </c>
      <c r="E1036" s="9">
        <f t="shared" si="92"/>
        <v>120</v>
      </c>
      <c r="F1036" s="10">
        <f t="shared" si="93"/>
        <v>180</v>
      </c>
      <c r="G1036" s="7" t="s">
        <v>291</v>
      </c>
      <c r="H1036" s="8"/>
      <c r="I1036" s="9" t="s">
        <v>291</v>
      </c>
      <c r="J1036" s="7" t="s">
        <v>291</v>
      </c>
      <c r="K1036" s="9"/>
      <c r="L1036" s="10"/>
      <c r="M1036" s="20"/>
      <c r="N1036" s="89"/>
    </row>
    <row r="1037" spans="1:14">
      <c r="A1037" s="7" t="s">
        <v>207</v>
      </c>
      <c r="B1037" s="8">
        <f>_xlfn.XLOOKUP(A1037,Preisliste!A:A,Preisliste!B:B,"nicht gefunden")</f>
        <v>1080</v>
      </c>
      <c r="C1037" s="7">
        <v>5</v>
      </c>
      <c r="D1037" s="7">
        <v>24</v>
      </c>
      <c r="E1037" s="9">
        <f t="shared" si="92"/>
        <v>120</v>
      </c>
      <c r="F1037" s="10">
        <f t="shared" si="93"/>
        <v>129.6</v>
      </c>
      <c r="G1037" s="7" t="s">
        <v>291</v>
      </c>
      <c r="H1037" s="8"/>
      <c r="I1037" s="9" t="s">
        <v>291</v>
      </c>
      <c r="J1037" s="7" t="s">
        <v>291</v>
      </c>
      <c r="K1037" s="9"/>
      <c r="L1037" s="10"/>
      <c r="M1037" s="20"/>
      <c r="N1037" s="89"/>
    </row>
    <row r="1038" spans="1:14">
      <c r="A1038" s="31" t="s">
        <v>5</v>
      </c>
      <c r="B1038" s="31" t="s">
        <v>6</v>
      </c>
      <c r="C1038" s="31" t="s">
        <v>7</v>
      </c>
      <c r="D1038" s="31" t="s">
        <v>8</v>
      </c>
      <c r="E1038" s="31" t="s">
        <v>9</v>
      </c>
      <c r="F1038" s="31" t="s">
        <v>10</v>
      </c>
      <c r="G1038" s="31" t="s">
        <v>11</v>
      </c>
      <c r="H1038" s="31" t="s">
        <v>6</v>
      </c>
      <c r="I1038" s="31" t="s">
        <v>12</v>
      </c>
      <c r="J1038" s="31" t="s">
        <v>8</v>
      </c>
      <c r="K1038" s="31" t="s">
        <v>13</v>
      </c>
      <c r="L1038" s="31" t="s">
        <v>14</v>
      </c>
      <c r="M1038" s="32" t="s">
        <v>15</v>
      </c>
      <c r="N1038" s="89"/>
    </row>
    <row r="1039" spans="1:14">
      <c r="A1039" s="33" t="s">
        <v>20</v>
      </c>
      <c r="B1039" s="34">
        <f>_xlfn.XLOOKUP(A1039,Preisliste!A:A,Preisliste!B:B,"nicht gefunden")</f>
        <v>0</v>
      </c>
      <c r="C1039" s="33">
        <v>40</v>
      </c>
      <c r="D1039" s="33">
        <v>24</v>
      </c>
      <c r="E1039" s="35">
        <f t="shared" ref="E1039:E1042" si="96">D1039*C1039</f>
        <v>960</v>
      </c>
      <c r="F1039" s="36">
        <f t="shared" ref="F1039:F1042" si="97">(E1039/1000)*B1039</f>
        <v>0</v>
      </c>
      <c r="G1039" s="33" t="s">
        <v>298</v>
      </c>
      <c r="H1039" s="34">
        <f>_xlfn.XLOOKUP(G1039,Preisliste!A:A,Preisliste!B:B,"nicht gefunden")</f>
        <v>1050</v>
      </c>
      <c r="I1039" s="35">
        <v>70</v>
      </c>
      <c r="J1039" s="33">
        <v>24</v>
      </c>
      <c r="K1039" s="35">
        <f t="shared" ref="K1039:K1040" si="98">J1039*I1039</f>
        <v>1680</v>
      </c>
      <c r="L1039" s="36">
        <f t="shared" ref="L1039:L1040" si="99">(K1039/1000)*H1039</f>
        <v>1764</v>
      </c>
      <c r="M1039" s="37">
        <f>(L1039-F1039-F1040-F1041-F1042+L1040)</f>
        <v>1482</v>
      </c>
      <c r="N1039" s="89"/>
    </row>
    <row r="1040" spans="1:14">
      <c r="A1040" s="33" t="s">
        <v>90</v>
      </c>
      <c r="B1040" s="34">
        <f>_xlfn.XLOOKUP(A1040,Preisliste!A:A,Preisliste!B:B,"nicht gefunden")</f>
        <v>35</v>
      </c>
      <c r="C1040" s="33">
        <v>10</v>
      </c>
      <c r="D1040" s="33">
        <v>24</v>
      </c>
      <c r="E1040" s="35">
        <f t="shared" si="96"/>
        <v>240</v>
      </c>
      <c r="F1040" s="36">
        <f t="shared" si="97"/>
        <v>8.4</v>
      </c>
      <c r="G1040" s="33" t="s">
        <v>19</v>
      </c>
      <c r="H1040" s="34">
        <f>_xlfn.XLOOKUP(G1040,Preisliste!A:A,Preisliste!B:B,"nicht gefunden")</f>
        <v>30</v>
      </c>
      <c r="I1040" s="35">
        <v>50</v>
      </c>
      <c r="J1040" s="33">
        <v>24</v>
      </c>
      <c r="K1040" s="35">
        <f t="shared" si="98"/>
        <v>1200</v>
      </c>
      <c r="L1040" s="36">
        <f t="shared" si="99"/>
        <v>36</v>
      </c>
      <c r="M1040" s="37"/>
      <c r="N1040" s="89"/>
    </row>
    <row r="1041" spans="1:14">
      <c r="A1041" s="33" t="s">
        <v>87</v>
      </c>
      <c r="B1041" s="34">
        <f>_xlfn.XLOOKUP(A1041,Preisliste!A:A,Preisliste!B:B,"nicht gefunden")</f>
        <v>1500</v>
      </c>
      <c r="C1041" s="33">
        <v>5</v>
      </c>
      <c r="D1041" s="33">
        <v>24</v>
      </c>
      <c r="E1041" s="35">
        <f t="shared" si="96"/>
        <v>120</v>
      </c>
      <c r="F1041" s="36">
        <f t="shared" si="97"/>
        <v>180</v>
      </c>
      <c r="G1041" s="33" t="s">
        <v>291</v>
      </c>
      <c r="H1041" s="34"/>
      <c r="I1041" s="35" t="s">
        <v>291</v>
      </c>
      <c r="J1041" s="33" t="s">
        <v>291</v>
      </c>
      <c r="K1041" s="35"/>
      <c r="L1041" s="36"/>
      <c r="M1041" s="37"/>
      <c r="N1041" s="89"/>
    </row>
    <row r="1042" spans="1:14">
      <c r="A1042" s="33" t="s">
        <v>207</v>
      </c>
      <c r="B1042" s="34">
        <f>_xlfn.XLOOKUP(A1042,Preisliste!A:A,Preisliste!B:B,"nicht gefunden")</f>
        <v>1080</v>
      </c>
      <c r="C1042" s="33">
        <v>5</v>
      </c>
      <c r="D1042" s="33">
        <v>24</v>
      </c>
      <c r="E1042" s="35">
        <f t="shared" si="96"/>
        <v>120</v>
      </c>
      <c r="F1042" s="36">
        <f t="shared" si="97"/>
        <v>129.6</v>
      </c>
      <c r="G1042" s="33" t="s">
        <v>291</v>
      </c>
      <c r="H1042" s="34"/>
      <c r="I1042" s="35" t="s">
        <v>291</v>
      </c>
      <c r="J1042" s="33" t="s">
        <v>291</v>
      </c>
      <c r="K1042" s="35"/>
      <c r="L1042" s="36"/>
      <c r="M1042" s="37"/>
      <c r="N1042" s="89"/>
    </row>
    <row r="1043" spans="1:14">
      <c r="A1043" s="13" t="s">
        <v>5</v>
      </c>
      <c r="B1043" s="13" t="s">
        <v>6</v>
      </c>
      <c r="C1043" s="13" t="s">
        <v>7</v>
      </c>
      <c r="D1043" s="13" t="s">
        <v>8</v>
      </c>
      <c r="E1043" s="13" t="s">
        <v>9</v>
      </c>
      <c r="F1043" s="13" t="s">
        <v>10</v>
      </c>
      <c r="G1043" s="13" t="s">
        <v>11</v>
      </c>
      <c r="H1043" s="13" t="s">
        <v>6</v>
      </c>
      <c r="I1043" s="13" t="s">
        <v>12</v>
      </c>
      <c r="J1043" s="13" t="s">
        <v>8</v>
      </c>
      <c r="K1043" s="13" t="s">
        <v>13</v>
      </c>
      <c r="L1043" s="13" t="s">
        <v>14</v>
      </c>
      <c r="M1043" s="19" t="s">
        <v>15</v>
      </c>
      <c r="N1043" s="89"/>
    </row>
    <row r="1044" spans="1:14">
      <c r="A1044" s="7" t="s">
        <v>20</v>
      </c>
      <c r="B1044" s="8">
        <f>_xlfn.XLOOKUP(A1044,Preisliste!A:A,Preisliste!B:B,"nicht gefunden")</f>
        <v>0</v>
      </c>
      <c r="C1044" s="7">
        <v>40</v>
      </c>
      <c r="D1044" s="7">
        <v>24</v>
      </c>
      <c r="E1044" s="9">
        <f t="shared" ref="E1044:E1047" si="100">D1044*C1044</f>
        <v>960</v>
      </c>
      <c r="F1044" s="10">
        <f t="shared" ref="F1044:F1047" si="101">(E1044/1000)*B1044</f>
        <v>0</v>
      </c>
      <c r="G1044" s="7" t="s">
        <v>62</v>
      </c>
      <c r="H1044" s="8">
        <f>_xlfn.XLOOKUP(G1044,Preisliste!A:A,Preisliste!B:B,"nicht gefunden")</f>
        <v>550</v>
      </c>
      <c r="I1044" s="9">
        <v>70</v>
      </c>
      <c r="J1044" s="7">
        <v>24</v>
      </c>
      <c r="K1044" s="9">
        <f t="shared" ref="K1044:K1045" si="102">J1044*I1044</f>
        <v>1680</v>
      </c>
      <c r="L1044" s="10">
        <f t="shared" ref="L1044:L1045" si="103">(K1044/1000)*H1044</f>
        <v>924</v>
      </c>
      <c r="M1044" s="20">
        <f>(L1044-F1044-F1045-F1046-F1047+L1045)</f>
        <v>640.79999999999995</v>
      </c>
      <c r="N1044" s="89"/>
    </row>
    <row r="1045" spans="1:14">
      <c r="A1045" s="7" t="s">
        <v>89</v>
      </c>
      <c r="B1045" s="8">
        <f>_xlfn.XLOOKUP(A1045,Preisliste!A:A,Preisliste!B:B,"nicht gefunden")</f>
        <v>40</v>
      </c>
      <c r="C1045" s="7">
        <v>10</v>
      </c>
      <c r="D1045" s="7">
        <v>24</v>
      </c>
      <c r="E1045" s="9">
        <f t="shared" si="100"/>
        <v>240</v>
      </c>
      <c r="F1045" s="10">
        <f t="shared" si="101"/>
        <v>9.6</v>
      </c>
      <c r="G1045" s="7" t="s">
        <v>19</v>
      </c>
      <c r="H1045" s="8">
        <f>_xlfn.XLOOKUP(G1045,Preisliste!A:A,Preisliste!B:B,"nicht gefunden")</f>
        <v>30</v>
      </c>
      <c r="I1045" s="9">
        <v>50</v>
      </c>
      <c r="J1045" s="7">
        <v>24</v>
      </c>
      <c r="K1045" s="9">
        <f t="shared" si="102"/>
        <v>1200</v>
      </c>
      <c r="L1045" s="10">
        <f t="shared" si="103"/>
        <v>36</v>
      </c>
      <c r="M1045" s="20"/>
      <c r="N1045" s="89"/>
    </row>
    <row r="1046" spans="1:14">
      <c r="A1046" s="7" t="s">
        <v>87</v>
      </c>
      <c r="B1046" s="8">
        <f>_xlfn.XLOOKUP(A1046,Preisliste!A:A,Preisliste!B:B,"nicht gefunden")</f>
        <v>1500</v>
      </c>
      <c r="C1046" s="7">
        <v>5</v>
      </c>
      <c r="D1046" s="7">
        <v>24</v>
      </c>
      <c r="E1046" s="9">
        <f t="shared" si="100"/>
        <v>120</v>
      </c>
      <c r="F1046" s="10">
        <f t="shared" si="101"/>
        <v>180</v>
      </c>
      <c r="G1046" s="7" t="s">
        <v>291</v>
      </c>
      <c r="H1046" s="8"/>
      <c r="I1046" s="9" t="s">
        <v>291</v>
      </c>
      <c r="J1046" s="7" t="s">
        <v>291</v>
      </c>
      <c r="K1046" s="9"/>
      <c r="L1046" s="10"/>
      <c r="M1046" s="20"/>
      <c r="N1046" s="89"/>
    </row>
    <row r="1047" spans="1:14">
      <c r="A1047" s="7" t="s">
        <v>207</v>
      </c>
      <c r="B1047" s="8">
        <f>_xlfn.XLOOKUP(A1047,Preisliste!A:A,Preisliste!B:B,"nicht gefunden")</f>
        <v>1080</v>
      </c>
      <c r="C1047" s="7">
        <v>5</v>
      </c>
      <c r="D1047" s="7">
        <v>24</v>
      </c>
      <c r="E1047" s="9">
        <f t="shared" si="100"/>
        <v>120</v>
      </c>
      <c r="F1047" s="10">
        <f t="shared" si="101"/>
        <v>129.6</v>
      </c>
      <c r="G1047" s="7" t="s">
        <v>291</v>
      </c>
      <c r="H1047" s="8"/>
      <c r="I1047" s="9" t="s">
        <v>291</v>
      </c>
      <c r="J1047" s="7" t="s">
        <v>291</v>
      </c>
      <c r="K1047" s="9"/>
      <c r="L1047" s="10"/>
      <c r="M1047" s="20"/>
      <c r="N1047" s="89"/>
    </row>
    <row r="1048" spans="1:14">
      <c r="A1048" s="31" t="s">
        <v>5</v>
      </c>
      <c r="B1048" s="31" t="s">
        <v>6</v>
      </c>
      <c r="C1048" s="31" t="s">
        <v>7</v>
      </c>
      <c r="D1048" s="31" t="s">
        <v>8</v>
      </c>
      <c r="E1048" s="31" t="s">
        <v>9</v>
      </c>
      <c r="F1048" s="31" t="s">
        <v>10</v>
      </c>
      <c r="G1048" s="31" t="s">
        <v>11</v>
      </c>
      <c r="H1048" s="31" t="s">
        <v>6</v>
      </c>
      <c r="I1048" s="31" t="s">
        <v>12</v>
      </c>
      <c r="J1048" s="31" t="s">
        <v>8</v>
      </c>
      <c r="K1048" s="31" t="s">
        <v>13</v>
      </c>
      <c r="L1048" s="31" t="s">
        <v>14</v>
      </c>
      <c r="M1048" s="32" t="s">
        <v>15</v>
      </c>
      <c r="N1048" s="89"/>
    </row>
    <row r="1049" spans="1:14">
      <c r="A1049" s="33" t="s">
        <v>20</v>
      </c>
      <c r="B1049" s="34">
        <f>_xlfn.XLOOKUP(A1049,Preisliste!A:A,Preisliste!B:B,"nicht gefunden")</f>
        <v>0</v>
      </c>
      <c r="C1049" s="33">
        <v>40</v>
      </c>
      <c r="D1049" s="33">
        <v>24</v>
      </c>
      <c r="E1049" s="35">
        <f t="shared" ref="E1049:E1052" si="104">D1049*C1049</f>
        <v>960</v>
      </c>
      <c r="F1049" s="36">
        <f t="shared" ref="F1049:F1052" si="105">(E1049/1000)*B1049</f>
        <v>0</v>
      </c>
      <c r="G1049" s="33" t="s">
        <v>230</v>
      </c>
      <c r="H1049" s="34">
        <f>_xlfn.XLOOKUP(G1049,Preisliste!A:A,Preisliste!B:B,"nicht gefunden")</f>
        <v>1020</v>
      </c>
      <c r="I1049" s="35">
        <v>70</v>
      </c>
      <c r="J1049" s="33">
        <v>24</v>
      </c>
      <c r="K1049" s="35">
        <f t="shared" ref="K1049:K1050" si="106">J1049*I1049</f>
        <v>1680</v>
      </c>
      <c r="L1049" s="36">
        <f t="shared" ref="L1049:L1050" si="107">(K1049/1000)*H1049</f>
        <v>1713.6</v>
      </c>
      <c r="M1049" s="37">
        <f>(L1049-F1049-F1050-F1051-F1052+L1050)</f>
        <v>1430.4</v>
      </c>
      <c r="N1049" s="89"/>
    </row>
    <row r="1050" spans="1:14">
      <c r="A1050" s="33" t="s">
        <v>86</v>
      </c>
      <c r="B1050" s="34">
        <f>_xlfn.XLOOKUP(A1050,Preisliste!A:A,Preisliste!B:B,"nicht gefunden")</f>
        <v>40</v>
      </c>
      <c r="C1050" s="33">
        <v>10</v>
      </c>
      <c r="D1050" s="33">
        <v>24</v>
      </c>
      <c r="E1050" s="35">
        <f t="shared" si="104"/>
        <v>240</v>
      </c>
      <c r="F1050" s="36">
        <f t="shared" si="105"/>
        <v>9.6</v>
      </c>
      <c r="G1050" s="33" t="s">
        <v>19</v>
      </c>
      <c r="H1050" s="34">
        <f>_xlfn.XLOOKUP(G1050,Preisliste!A:A,Preisliste!B:B,"nicht gefunden")</f>
        <v>30</v>
      </c>
      <c r="I1050" s="35">
        <v>50</v>
      </c>
      <c r="J1050" s="33">
        <v>24</v>
      </c>
      <c r="K1050" s="35">
        <f t="shared" si="106"/>
        <v>1200</v>
      </c>
      <c r="L1050" s="36">
        <f t="shared" si="107"/>
        <v>36</v>
      </c>
      <c r="M1050" s="37"/>
      <c r="N1050" s="89"/>
    </row>
    <row r="1051" spans="1:14">
      <c r="A1051" s="33" t="s">
        <v>87</v>
      </c>
      <c r="B1051" s="34">
        <f>_xlfn.XLOOKUP(A1051,Preisliste!A:A,Preisliste!B:B,"nicht gefunden")</f>
        <v>1500</v>
      </c>
      <c r="C1051" s="33">
        <v>5</v>
      </c>
      <c r="D1051" s="33">
        <v>24</v>
      </c>
      <c r="E1051" s="35">
        <f t="shared" si="104"/>
        <v>120</v>
      </c>
      <c r="F1051" s="36">
        <f t="shared" si="105"/>
        <v>180</v>
      </c>
      <c r="G1051" s="33" t="s">
        <v>291</v>
      </c>
      <c r="H1051" s="34"/>
      <c r="I1051" s="35" t="s">
        <v>291</v>
      </c>
      <c r="J1051" s="33" t="s">
        <v>291</v>
      </c>
      <c r="K1051" s="35"/>
      <c r="L1051" s="36"/>
      <c r="M1051" s="37"/>
      <c r="N1051" s="89"/>
    </row>
    <row r="1052" spans="1:14">
      <c r="A1052" s="33" t="s">
        <v>207</v>
      </c>
      <c r="B1052" s="34">
        <f>_xlfn.XLOOKUP(A1052,Preisliste!A:A,Preisliste!B:B,"nicht gefunden")</f>
        <v>1080</v>
      </c>
      <c r="C1052" s="33">
        <v>5</v>
      </c>
      <c r="D1052" s="33">
        <v>24</v>
      </c>
      <c r="E1052" s="35">
        <f t="shared" si="104"/>
        <v>120</v>
      </c>
      <c r="F1052" s="36">
        <f t="shared" si="105"/>
        <v>129.6</v>
      </c>
      <c r="G1052" s="33" t="s">
        <v>291</v>
      </c>
      <c r="H1052" s="34"/>
      <c r="I1052" s="35" t="s">
        <v>291</v>
      </c>
      <c r="J1052" s="33" t="s">
        <v>291</v>
      </c>
      <c r="K1052" s="35"/>
      <c r="L1052" s="36"/>
      <c r="M1052" s="37"/>
      <c r="N1052" s="89"/>
    </row>
    <row r="1053" spans="1:14">
      <c r="A1053" s="13" t="s">
        <v>5</v>
      </c>
      <c r="B1053" s="13" t="s">
        <v>6</v>
      </c>
      <c r="C1053" s="13" t="s">
        <v>7</v>
      </c>
      <c r="D1053" s="13" t="s">
        <v>8</v>
      </c>
      <c r="E1053" s="13" t="s">
        <v>9</v>
      </c>
      <c r="F1053" s="13" t="s">
        <v>10</v>
      </c>
      <c r="G1053" s="13" t="s">
        <v>11</v>
      </c>
      <c r="H1053" s="13" t="s">
        <v>6</v>
      </c>
      <c r="I1053" s="13" t="s">
        <v>12</v>
      </c>
      <c r="J1053" s="13" t="s">
        <v>8</v>
      </c>
      <c r="K1053" s="13" t="s">
        <v>13</v>
      </c>
      <c r="L1053" s="13" t="s">
        <v>14</v>
      </c>
      <c r="M1053" s="19" t="s">
        <v>15</v>
      </c>
      <c r="N1053" s="89"/>
    </row>
    <row r="1054" spans="1:14">
      <c r="A1054" s="7" t="s">
        <v>20</v>
      </c>
      <c r="B1054" s="8">
        <f>_xlfn.XLOOKUP(A1054,Preisliste!A:A,Preisliste!B:B,"nicht gefunden")</f>
        <v>0</v>
      </c>
      <c r="C1054" s="7">
        <v>40</v>
      </c>
      <c r="D1054" s="7">
        <v>24</v>
      </c>
      <c r="E1054" s="9">
        <f t="shared" ref="E1054:E1057" si="108">D1054*C1054</f>
        <v>960</v>
      </c>
      <c r="F1054" s="10">
        <f t="shared" ref="F1054:F1057" si="109">(E1054/1000)*B1054</f>
        <v>0</v>
      </c>
      <c r="G1054" s="7" t="s">
        <v>299</v>
      </c>
      <c r="H1054" s="8">
        <f>_xlfn.XLOOKUP(G1054,Preisliste!A:A,Preisliste!B:B,"nicht gefunden")</f>
        <v>730</v>
      </c>
      <c r="I1054" s="9">
        <v>70</v>
      </c>
      <c r="J1054" s="7">
        <v>24</v>
      </c>
      <c r="K1054" s="9">
        <f t="shared" ref="K1054:K1055" si="110">J1054*I1054</f>
        <v>1680</v>
      </c>
      <c r="L1054" s="10">
        <f t="shared" ref="L1054:L1055" si="111">(K1054/1000)*H1054</f>
        <v>1226.3999999999999</v>
      </c>
      <c r="M1054" s="20">
        <f>(L1054-F1054-F1055-F1056-F1057+L1055)</f>
        <v>944.39999999999975</v>
      </c>
      <c r="N1054" s="89"/>
    </row>
    <row r="1055" spans="1:14">
      <c r="A1055" s="7" t="s">
        <v>90</v>
      </c>
      <c r="B1055" s="8">
        <f>_xlfn.XLOOKUP(A1055,Preisliste!A:A,Preisliste!B:B,"nicht gefunden")</f>
        <v>35</v>
      </c>
      <c r="C1055" s="7">
        <v>10</v>
      </c>
      <c r="D1055" s="7">
        <v>24</v>
      </c>
      <c r="E1055" s="9">
        <f t="shared" si="108"/>
        <v>240</v>
      </c>
      <c r="F1055" s="10">
        <f t="shared" si="109"/>
        <v>8.4</v>
      </c>
      <c r="G1055" s="7" t="s">
        <v>19</v>
      </c>
      <c r="H1055" s="8">
        <f>_xlfn.XLOOKUP(G1055,Preisliste!A:A,Preisliste!B:B,"nicht gefunden")</f>
        <v>30</v>
      </c>
      <c r="I1055" s="9">
        <v>50</v>
      </c>
      <c r="J1055" s="7">
        <v>24</v>
      </c>
      <c r="K1055" s="9">
        <f t="shared" si="110"/>
        <v>1200</v>
      </c>
      <c r="L1055" s="10">
        <f t="shared" si="111"/>
        <v>36</v>
      </c>
      <c r="M1055" s="20"/>
      <c r="N1055" s="89"/>
    </row>
    <row r="1056" spans="1:14">
      <c r="A1056" s="7" t="s">
        <v>87</v>
      </c>
      <c r="B1056" s="8">
        <f>_xlfn.XLOOKUP(A1056,Preisliste!A:A,Preisliste!B:B,"nicht gefunden")</f>
        <v>1500</v>
      </c>
      <c r="C1056" s="7">
        <v>5</v>
      </c>
      <c r="D1056" s="7">
        <v>24</v>
      </c>
      <c r="E1056" s="9">
        <f t="shared" si="108"/>
        <v>120</v>
      </c>
      <c r="F1056" s="10">
        <f t="shared" si="109"/>
        <v>180</v>
      </c>
      <c r="G1056" s="7" t="s">
        <v>291</v>
      </c>
      <c r="H1056" s="8"/>
      <c r="I1056" s="9" t="s">
        <v>291</v>
      </c>
      <c r="J1056" s="7" t="s">
        <v>291</v>
      </c>
      <c r="K1056" s="9"/>
      <c r="L1056" s="10"/>
      <c r="M1056" s="20"/>
      <c r="N1056" s="89"/>
    </row>
    <row r="1057" spans="1:14">
      <c r="A1057" s="7" t="s">
        <v>207</v>
      </c>
      <c r="B1057" s="8">
        <f>_xlfn.XLOOKUP(A1057,Preisliste!A:A,Preisliste!B:B,"nicht gefunden")</f>
        <v>1080</v>
      </c>
      <c r="C1057" s="7">
        <v>5</v>
      </c>
      <c r="D1057" s="7">
        <v>24</v>
      </c>
      <c r="E1057" s="9">
        <f t="shared" si="108"/>
        <v>120</v>
      </c>
      <c r="F1057" s="10">
        <f t="shared" si="109"/>
        <v>129.6</v>
      </c>
      <c r="G1057" s="7" t="s">
        <v>291</v>
      </c>
      <c r="H1057" s="8"/>
      <c r="I1057" s="9" t="s">
        <v>291</v>
      </c>
      <c r="J1057" s="7" t="s">
        <v>291</v>
      </c>
      <c r="K1057" s="9"/>
      <c r="L1057" s="10"/>
      <c r="M1057" s="20"/>
      <c r="N1057" s="47">
        <f>N977+N956+N945</f>
        <v>68356.799999999988</v>
      </c>
    </row>
    <row r="1059" spans="1:14">
      <c r="A1059" s="71" t="s">
        <v>300</v>
      </c>
      <c r="B1059" s="72"/>
      <c r="C1059" s="72"/>
      <c r="D1059" s="72"/>
      <c r="E1059" s="72"/>
      <c r="F1059" s="72"/>
      <c r="G1059" s="72"/>
      <c r="H1059" s="72"/>
      <c r="I1059" s="72"/>
      <c r="J1059" s="72"/>
      <c r="K1059" s="73"/>
      <c r="L1059" s="30" t="s">
        <v>1</v>
      </c>
      <c r="M1059" s="82" t="s">
        <v>282</v>
      </c>
      <c r="N1059" s="83"/>
    </row>
    <row r="1060" spans="1:14">
      <c r="A1060" s="84" t="s">
        <v>2</v>
      </c>
      <c r="B1060" s="84"/>
      <c r="C1060" s="84"/>
      <c r="D1060" s="84"/>
      <c r="E1060" s="84"/>
      <c r="F1060" s="84"/>
      <c r="G1060" s="84" t="s">
        <v>3</v>
      </c>
      <c r="H1060" s="84"/>
      <c r="I1060" s="84"/>
      <c r="J1060" s="84"/>
      <c r="K1060" s="84"/>
      <c r="L1060" s="84"/>
      <c r="M1060" s="85" t="s">
        <v>4</v>
      </c>
      <c r="N1060" s="77"/>
    </row>
    <row r="1061" spans="1:14">
      <c r="A1061" s="38" t="s">
        <v>5</v>
      </c>
      <c r="B1061" s="38" t="s">
        <v>6</v>
      </c>
      <c r="C1061" s="38" t="s">
        <v>7</v>
      </c>
      <c r="D1061" s="38" t="s">
        <v>8</v>
      </c>
      <c r="E1061" s="38" t="s">
        <v>9</v>
      </c>
      <c r="F1061" s="38" t="s">
        <v>10</v>
      </c>
      <c r="G1061" s="38" t="s">
        <v>11</v>
      </c>
      <c r="H1061" s="38" t="s">
        <v>6</v>
      </c>
      <c r="I1061" s="38" t="s">
        <v>12</v>
      </c>
      <c r="J1061" s="38" t="s">
        <v>8</v>
      </c>
      <c r="K1061" s="38" t="s">
        <v>13</v>
      </c>
      <c r="L1061" s="38" t="s">
        <v>14</v>
      </c>
      <c r="M1061" s="39" t="s">
        <v>15</v>
      </c>
      <c r="N1061" s="80">
        <f>M1062+M1070+M1078</f>
        <v>11156.400000000001</v>
      </c>
    </row>
    <row r="1062" spans="1:14">
      <c r="A1062" s="33" t="s">
        <v>20</v>
      </c>
      <c r="B1062" s="34">
        <f>_xlfn.XLOOKUP(A1062,Preisliste!A:A,Preisliste!B:B,"nicht gefunden")</f>
        <v>0</v>
      </c>
      <c r="C1062" s="33">
        <v>50</v>
      </c>
      <c r="D1062" s="33">
        <v>24</v>
      </c>
      <c r="E1062" s="35">
        <f t="shared" ref="E1062:E1068" si="112">D1062*C1062</f>
        <v>1200</v>
      </c>
      <c r="F1062" s="36">
        <f t="shared" ref="F1062:F1068" si="113">(E1062/1000)*B1062</f>
        <v>0</v>
      </c>
      <c r="G1062" s="33" t="s">
        <v>23</v>
      </c>
      <c r="H1062" s="34">
        <f>_xlfn.XLOOKUP(G1062,Preisliste!A:A,Preisliste!B:B,"nicht gefunden")</f>
        <v>720</v>
      </c>
      <c r="I1062" s="35">
        <v>500</v>
      </c>
      <c r="J1062" s="33">
        <v>24</v>
      </c>
      <c r="K1062" s="35">
        <f t="shared" ref="K1062" si="114">J1062*I1062</f>
        <v>12000</v>
      </c>
      <c r="L1062" s="36">
        <f t="shared" ref="L1062" si="115">(K1062/1000)*H1062</f>
        <v>8640</v>
      </c>
      <c r="M1062" s="37">
        <f>L1062-F1062-F1063-F1064-F1065+L1063-F1066-F1067-F1068</f>
        <v>3718.8</v>
      </c>
      <c r="N1062" s="80"/>
    </row>
    <row r="1063" spans="1:14">
      <c r="A1063" s="33" t="s">
        <v>207</v>
      </c>
      <c r="B1063" s="34">
        <f>_xlfn.XLOOKUP(A1063,Preisliste!A:A,Preisliste!B:B,"nicht gefunden")</f>
        <v>1080</v>
      </c>
      <c r="C1063" s="33">
        <v>60</v>
      </c>
      <c r="D1063" s="33">
        <v>24</v>
      </c>
      <c r="E1063" s="35">
        <f t="shared" si="112"/>
        <v>1440</v>
      </c>
      <c r="F1063" s="36">
        <f t="shared" si="113"/>
        <v>1555.2</v>
      </c>
      <c r="G1063" s="33"/>
      <c r="H1063" s="34"/>
      <c r="I1063" s="35"/>
      <c r="J1063" s="33"/>
      <c r="K1063" s="35"/>
      <c r="L1063" s="36"/>
      <c r="M1063" s="37"/>
      <c r="N1063" s="80"/>
    </row>
    <row r="1064" spans="1:14">
      <c r="A1064" s="33" t="s">
        <v>87</v>
      </c>
      <c r="B1064" s="34">
        <f>_xlfn.XLOOKUP(A1064,Preisliste!A:A,Preisliste!B:B,"nicht gefunden")</f>
        <v>1500</v>
      </c>
      <c r="C1064" s="33">
        <v>50</v>
      </c>
      <c r="D1064" s="33">
        <v>24</v>
      </c>
      <c r="E1064" s="35">
        <f t="shared" si="112"/>
        <v>1200</v>
      </c>
      <c r="F1064" s="36">
        <f t="shared" si="113"/>
        <v>1800</v>
      </c>
      <c r="G1064" s="33" t="s">
        <v>291</v>
      </c>
      <c r="H1064" s="34"/>
      <c r="I1064" s="35" t="s">
        <v>291</v>
      </c>
      <c r="J1064" s="33" t="s">
        <v>291</v>
      </c>
      <c r="K1064" s="35"/>
      <c r="L1064" s="36"/>
      <c r="M1064" s="37"/>
      <c r="N1064" s="80"/>
    </row>
    <row r="1065" spans="1:14">
      <c r="A1065" s="33" t="s">
        <v>90</v>
      </c>
      <c r="B1065" s="34">
        <f>_xlfn.XLOOKUP(A1065,Preisliste!A:A,Preisliste!B:B,"nicht gefunden")</f>
        <v>35</v>
      </c>
      <c r="C1065" s="33">
        <v>50</v>
      </c>
      <c r="D1065" s="33">
        <v>24</v>
      </c>
      <c r="E1065" s="35">
        <f t="shared" si="112"/>
        <v>1200</v>
      </c>
      <c r="F1065" s="36">
        <f t="shared" si="113"/>
        <v>42</v>
      </c>
      <c r="G1065" s="33" t="s">
        <v>291</v>
      </c>
      <c r="H1065" s="34"/>
      <c r="I1065" s="35" t="s">
        <v>291</v>
      </c>
      <c r="J1065" s="33" t="s">
        <v>291</v>
      </c>
      <c r="K1065" s="35"/>
      <c r="L1065" s="36"/>
      <c r="M1065" s="37"/>
      <c r="N1065" s="80"/>
    </row>
    <row r="1066" spans="1:14">
      <c r="A1066" s="33" t="s">
        <v>86</v>
      </c>
      <c r="B1066" s="34">
        <f>_xlfn.XLOOKUP(A1066,Preisliste!A:A,Preisliste!B:B,"nicht gefunden")</f>
        <v>40</v>
      </c>
      <c r="C1066" s="33">
        <v>50</v>
      </c>
      <c r="D1066" s="33">
        <v>24</v>
      </c>
      <c r="E1066" s="35">
        <f t="shared" si="112"/>
        <v>1200</v>
      </c>
      <c r="F1066" s="36">
        <f t="shared" si="113"/>
        <v>48</v>
      </c>
      <c r="G1066" s="31"/>
      <c r="H1066" s="31"/>
      <c r="I1066" s="31"/>
      <c r="J1066" s="31"/>
      <c r="K1066" s="31"/>
      <c r="L1066" s="31"/>
      <c r="M1066" s="32"/>
      <c r="N1066" s="80"/>
    </row>
    <row r="1067" spans="1:14">
      <c r="A1067" s="33" t="s">
        <v>19</v>
      </c>
      <c r="B1067" s="34">
        <f>_xlfn.XLOOKUP(A1067,Preisliste!A:A,Preisliste!B:B,"nicht gefunden")</f>
        <v>30</v>
      </c>
      <c r="C1067" s="33">
        <v>50</v>
      </c>
      <c r="D1067" s="33">
        <v>24</v>
      </c>
      <c r="E1067" s="35">
        <f t="shared" si="112"/>
        <v>1200</v>
      </c>
      <c r="F1067" s="36">
        <f t="shared" si="113"/>
        <v>36</v>
      </c>
      <c r="G1067" s="46"/>
      <c r="H1067" s="34"/>
      <c r="I1067" s="35"/>
      <c r="J1067" s="33"/>
      <c r="K1067" s="35"/>
      <c r="L1067" s="36"/>
      <c r="M1067" s="37"/>
      <c r="N1067" s="80"/>
    </row>
    <row r="1068" spans="1:14">
      <c r="A1068" s="33" t="s">
        <v>118</v>
      </c>
      <c r="B1068" s="34">
        <f>_xlfn.XLOOKUP(A1068,Preisliste!A:A,Preisliste!B:B,"nicht gefunden")</f>
        <v>1200</v>
      </c>
      <c r="C1068" s="33">
        <v>50</v>
      </c>
      <c r="D1068" s="33">
        <v>24</v>
      </c>
      <c r="E1068" s="35">
        <f t="shared" si="112"/>
        <v>1200</v>
      </c>
      <c r="F1068" s="36">
        <f t="shared" si="113"/>
        <v>1440</v>
      </c>
      <c r="G1068" s="33"/>
      <c r="H1068" s="34"/>
      <c r="I1068" s="35"/>
      <c r="J1068" s="33"/>
      <c r="K1068" s="35"/>
      <c r="L1068" s="36"/>
      <c r="M1068" s="37"/>
      <c r="N1068" s="80"/>
    </row>
    <row r="1069" spans="1:14">
      <c r="A1069" s="38" t="s">
        <v>5</v>
      </c>
      <c r="B1069" s="38" t="s">
        <v>6</v>
      </c>
      <c r="C1069" s="38" t="s">
        <v>7</v>
      </c>
      <c r="D1069" s="38" t="s">
        <v>8</v>
      </c>
      <c r="E1069" s="38" t="s">
        <v>9</v>
      </c>
      <c r="F1069" s="38" t="s">
        <v>10</v>
      </c>
      <c r="G1069" s="38" t="s">
        <v>11</v>
      </c>
      <c r="H1069" s="38" t="s">
        <v>6</v>
      </c>
      <c r="I1069" s="38" t="s">
        <v>12</v>
      </c>
      <c r="J1069" s="38" t="s">
        <v>8</v>
      </c>
      <c r="K1069" s="38" t="s">
        <v>13</v>
      </c>
      <c r="L1069" s="38" t="s">
        <v>14</v>
      </c>
      <c r="M1069" s="39" t="s">
        <v>15</v>
      </c>
      <c r="N1069" s="80"/>
    </row>
    <row r="1070" spans="1:14">
      <c r="A1070" s="33" t="s">
        <v>20</v>
      </c>
      <c r="B1070" s="34">
        <f>_xlfn.XLOOKUP(A1070,Preisliste!A:A,Preisliste!B:B,"nicht gefunden")</f>
        <v>0</v>
      </c>
      <c r="C1070" s="33">
        <v>50</v>
      </c>
      <c r="D1070" s="33">
        <v>24</v>
      </c>
      <c r="E1070" s="35">
        <f t="shared" ref="E1070:E1076" si="116">D1070*C1070</f>
        <v>1200</v>
      </c>
      <c r="F1070" s="36">
        <f t="shared" ref="F1070:F1076" si="117">(E1070/1000)*B1070</f>
        <v>0</v>
      </c>
      <c r="G1070" s="33" t="s">
        <v>277</v>
      </c>
      <c r="H1070" s="34">
        <f>_xlfn.XLOOKUP(G1070,Preisliste!A:A,Preisliste!B:B,"nicht gefunden")</f>
        <v>720</v>
      </c>
      <c r="I1070" s="35">
        <v>500</v>
      </c>
      <c r="J1070" s="33">
        <v>24</v>
      </c>
      <c r="K1070" s="35">
        <f t="shared" ref="K1070" si="118">J1070*I1070</f>
        <v>12000</v>
      </c>
      <c r="L1070" s="36">
        <f t="shared" ref="L1070" si="119">(K1070/1000)*H1070</f>
        <v>8640</v>
      </c>
      <c r="M1070" s="37">
        <f>L1070-F1070-F1071-F1072-F1073+L1071-F1074-F1075-F1076</f>
        <v>3718.8</v>
      </c>
      <c r="N1070" s="80"/>
    </row>
    <row r="1071" spans="1:14">
      <c r="A1071" s="33" t="s">
        <v>207</v>
      </c>
      <c r="B1071" s="34">
        <f>_xlfn.XLOOKUP(A1071,Preisliste!A:A,Preisliste!B:B,"nicht gefunden")</f>
        <v>1080</v>
      </c>
      <c r="C1071" s="33">
        <v>60</v>
      </c>
      <c r="D1071" s="33">
        <v>24</v>
      </c>
      <c r="E1071" s="35">
        <f t="shared" si="116"/>
        <v>1440</v>
      </c>
      <c r="F1071" s="36">
        <f t="shared" si="117"/>
        <v>1555.2</v>
      </c>
      <c r="G1071" s="33"/>
      <c r="H1071" s="34"/>
      <c r="I1071" s="35"/>
      <c r="J1071" s="33"/>
      <c r="K1071" s="35"/>
      <c r="L1071" s="36"/>
      <c r="M1071" s="37"/>
      <c r="N1071" s="80"/>
    </row>
    <row r="1072" spans="1:14">
      <c r="A1072" s="33" t="s">
        <v>87</v>
      </c>
      <c r="B1072" s="34">
        <f>_xlfn.XLOOKUP(A1072,Preisliste!A:A,Preisliste!B:B,"nicht gefunden")</f>
        <v>1500</v>
      </c>
      <c r="C1072" s="33">
        <v>50</v>
      </c>
      <c r="D1072" s="33">
        <v>24</v>
      </c>
      <c r="E1072" s="35">
        <f t="shared" si="116"/>
        <v>1200</v>
      </c>
      <c r="F1072" s="36">
        <f t="shared" si="117"/>
        <v>1800</v>
      </c>
      <c r="G1072" s="33" t="s">
        <v>291</v>
      </c>
      <c r="H1072" s="34"/>
      <c r="I1072" s="35" t="s">
        <v>291</v>
      </c>
      <c r="J1072" s="33" t="s">
        <v>291</v>
      </c>
      <c r="K1072" s="35"/>
      <c r="L1072" s="36"/>
      <c r="M1072" s="37"/>
      <c r="N1072" s="80"/>
    </row>
    <row r="1073" spans="1:14">
      <c r="A1073" s="33" t="s">
        <v>90</v>
      </c>
      <c r="B1073" s="34">
        <f>_xlfn.XLOOKUP(A1073,Preisliste!A:A,Preisliste!B:B,"nicht gefunden")</f>
        <v>35</v>
      </c>
      <c r="C1073" s="33">
        <v>50</v>
      </c>
      <c r="D1073" s="33">
        <v>24</v>
      </c>
      <c r="E1073" s="35">
        <f t="shared" si="116"/>
        <v>1200</v>
      </c>
      <c r="F1073" s="36">
        <f t="shared" si="117"/>
        <v>42</v>
      </c>
      <c r="G1073" s="33" t="s">
        <v>291</v>
      </c>
      <c r="H1073" s="34"/>
      <c r="I1073" s="35" t="s">
        <v>291</v>
      </c>
      <c r="J1073" s="33" t="s">
        <v>291</v>
      </c>
      <c r="K1073" s="35"/>
      <c r="L1073" s="36"/>
      <c r="M1073" s="37"/>
      <c r="N1073" s="80"/>
    </row>
    <row r="1074" spans="1:14">
      <c r="A1074" s="33" t="s">
        <v>86</v>
      </c>
      <c r="B1074" s="34">
        <f>_xlfn.XLOOKUP(A1074,Preisliste!A:A,Preisliste!B:B,"nicht gefunden")</f>
        <v>40</v>
      </c>
      <c r="C1074" s="33">
        <v>50</v>
      </c>
      <c r="D1074" s="33">
        <v>24</v>
      </c>
      <c r="E1074" s="35">
        <f t="shared" si="116"/>
        <v>1200</v>
      </c>
      <c r="F1074" s="36">
        <f t="shared" si="117"/>
        <v>48</v>
      </c>
      <c r="G1074" s="31"/>
      <c r="H1074" s="31"/>
      <c r="I1074" s="31"/>
      <c r="J1074" s="31"/>
      <c r="K1074" s="31"/>
      <c r="L1074" s="31"/>
      <c r="M1074" s="32"/>
      <c r="N1074" s="80"/>
    </row>
    <row r="1075" spans="1:14">
      <c r="A1075" s="33" t="s">
        <v>19</v>
      </c>
      <c r="B1075" s="34">
        <f>_xlfn.XLOOKUP(A1075,Preisliste!A:A,Preisliste!B:B,"nicht gefunden")</f>
        <v>30</v>
      </c>
      <c r="C1075" s="33">
        <v>50</v>
      </c>
      <c r="D1075" s="33">
        <v>24</v>
      </c>
      <c r="E1075" s="35">
        <f t="shared" si="116"/>
        <v>1200</v>
      </c>
      <c r="F1075" s="36">
        <f t="shared" si="117"/>
        <v>36</v>
      </c>
      <c r="G1075" s="46"/>
      <c r="H1075" s="34"/>
      <c r="I1075" s="35"/>
      <c r="J1075" s="33"/>
      <c r="K1075" s="35"/>
      <c r="L1075" s="36"/>
      <c r="M1075" s="37"/>
      <c r="N1075" s="80"/>
    </row>
    <row r="1076" spans="1:14">
      <c r="A1076" s="33" t="s">
        <v>118</v>
      </c>
      <c r="B1076" s="34">
        <f>_xlfn.XLOOKUP(A1076,Preisliste!A:A,Preisliste!B:B,"nicht gefunden")</f>
        <v>1200</v>
      </c>
      <c r="C1076" s="33">
        <v>50</v>
      </c>
      <c r="D1076" s="33">
        <v>24</v>
      </c>
      <c r="E1076" s="35">
        <f t="shared" si="116"/>
        <v>1200</v>
      </c>
      <c r="F1076" s="36">
        <f t="shared" si="117"/>
        <v>1440</v>
      </c>
      <c r="G1076" s="33"/>
      <c r="H1076" s="34"/>
      <c r="I1076" s="35"/>
      <c r="J1076" s="33"/>
      <c r="K1076" s="35"/>
      <c r="L1076" s="36"/>
      <c r="M1076" s="37"/>
      <c r="N1076" s="80"/>
    </row>
    <row r="1077" spans="1:14">
      <c r="A1077" s="38" t="s">
        <v>5</v>
      </c>
      <c r="B1077" s="38" t="s">
        <v>6</v>
      </c>
      <c r="C1077" s="38" t="s">
        <v>7</v>
      </c>
      <c r="D1077" s="38" t="s">
        <v>8</v>
      </c>
      <c r="E1077" s="38" t="s">
        <v>9</v>
      </c>
      <c r="F1077" s="38" t="s">
        <v>10</v>
      </c>
      <c r="G1077" s="38" t="s">
        <v>11</v>
      </c>
      <c r="H1077" s="38" t="s">
        <v>6</v>
      </c>
      <c r="I1077" s="38" t="s">
        <v>12</v>
      </c>
      <c r="J1077" s="38" t="s">
        <v>8</v>
      </c>
      <c r="K1077" s="38" t="s">
        <v>13</v>
      </c>
      <c r="L1077" s="38" t="s">
        <v>14</v>
      </c>
      <c r="M1077" s="39" t="s">
        <v>15</v>
      </c>
      <c r="N1077" s="80"/>
    </row>
    <row r="1078" spans="1:14">
      <c r="A1078" s="33" t="s">
        <v>20</v>
      </c>
      <c r="B1078" s="34">
        <f>_xlfn.XLOOKUP(A1078,Preisliste!A:A,Preisliste!B:B,"nicht gefunden")</f>
        <v>0</v>
      </c>
      <c r="C1078" s="33">
        <v>50</v>
      </c>
      <c r="D1078" s="33">
        <v>24</v>
      </c>
      <c r="E1078" s="35">
        <f t="shared" ref="E1078:E1084" si="120">D1078*C1078</f>
        <v>1200</v>
      </c>
      <c r="F1078" s="36">
        <f t="shared" ref="F1078:F1084" si="121">(E1078/1000)*B1078</f>
        <v>0</v>
      </c>
      <c r="G1078" s="33" t="s">
        <v>18</v>
      </c>
      <c r="H1078" s="34">
        <f>_xlfn.XLOOKUP(G1078,Preisliste!A:A,Preisliste!B:B,"nicht gefunden")</f>
        <v>360</v>
      </c>
      <c r="I1078" s="35">
        <v>1000</v>
      </c>
      <c r="J1078" s="33">
        <v>24</v>
      </c>
      <c r="K1078" s="35">
        <f t="shared" ref="K1078" si="122">J1078*I1078</f>
        <v>24000</v>
      </c>
      <c r="L1078" s="36">
        <f t="shared" ref="L1078" si="123">(K1078/1000)*H1078</f>
        <v>8640</v>
      </c>
      <c r="M1078" s="37">
        <f>L1078-F1078-F1079-F1080-F1081+L1079-F1082-F1083-F1084</f>
        <v>3718.8</v>
      </c>
      <c r="N1078" s="80"/>
    </row>
    <row r="1079" spans="1:14">
      <c r="A1079" s="33" t="s">
        <v>207</v>
      </c>
      <c r="B1079" s="34">
        <f>_xlfn.XLOOKUP(A1079,Preisliste!A:A,Preisliste!B:B,"nicht gefunden")</f>
        <v>1080</v>
      </c>
      <c r="C1079" s="33">
        <v>60</v>
      </c>
      <c r="D1079" s="33">
        <v>24</v>
      </c>
      <c r="E1079" s="35">
        <f t="shared" si="120"/>
        <v>1440</v>
      </c>
      <c r="F1079" s="36">
        <f t="shared" si="121"/>
        <v>1555.2</v>
      </c>
      <c r="G1079" s="33"/>
      <c r="H1079" s="34"/>
      <c r="I1079" s="35"/>
      <c r="J1079" s="33"/>
      <c r="K1079" s="35"/>
      <c r="L1079" s="36"/>
      <c r="M1079" s="37"/>
      <c r="N1079" s="80"/>
    </row>
    <row r="1080" spans="1:14">
      <c r="A1080" s="33" t="s">
        <v>87</v>
      </c>
      <c r="B1080" s="34">
        <f>_xlfn.XLOOKUP(A1080,Preisliste!A:A,Preisliste!B:B,"nicht gefunden")</f>
        <v>1500</v>
      </c>
      <c r="C1080" s="33">
        <v>50</v>
      </c>
      <c r="D1080" s="33">
        <v>24</v>
      </c>
      <c r="E1080" s="35">
        <f t="shared" si="120"/>
        <v>1200</v>
      </c>
      <c r="F1080" s="36">
        <f t="shared" si="121"/>
        <v>1800</v>
      </c>
      <c r="G1080" s="33" t="s">
        <v>291</v>
      </c>
      <c r="H1080" s="34"/>
      <c r="I1080" s="35" t="s">
        <v>291</v>
      </c>
      <c r="J1080" s="33" t="s">
        <v>291</v>
      </c>
      <c r="K1080" s="35"/>
      <c r="L1080" s="36"/>
      <c r="M1080" s="37"/>
      <c r="N1080" s="80"/>
    </row>
    <row r="1081" spans="1:14">
      <c r="A1081" s="33" t="s">
        <v>90</v>
      </c>
      <c r="B1081" s="34">
        <f>_xlfn.XLOOKUP(A1081,Preisliste!A:A,Preisliste!B:B,"nicht gefunden")</f>
        <v>35</v>
      </c>
      <c r="C1081" s="33">
        <v>50</v>
      </c>
      <c r="D1081" s="33">
        <v>24</v>
      </c>
      <c r="E1081" s="35">
        <f t="shared" si="120"/>
        <v>1200</v>
      </c>
      <c r="F1081" s="36">
        <f t="shared" si="121"/>
        <v>42</v>
      </c>
      <c r="G1081" s="33" t="s">
        <v>291</v>
      </c>
      <c r="H1081" s="34"/>
      <c r="I1081" s="35" t="s">
        <v>291</v>
      </c>
      <c r="J1081" s="33" t="s">
        <v>291</v>
      </c>
      <c r="K1081" s="35"/>
      <c r="L1081" s="36"/>
      <c r="M1081" s="37"/>
      <c r="N1081" s="80"/>
    </row>
    <row r="1082" spans="1:14">
      <c r="A1082" s="33" t="s">
        <v>86</v>
      </c>
      <c r="B1082" s="34">
        <f>_xlfn.XLOOKUP(A1082,Preisliste!A:A,Preisliste!B:B,"nicht gefunden")</f>
        <v>40</v>
      </c>
      <c r="C1082" s="33">
        <v>50</v>
      </c>
      <c r="D1082" s="33">
        <v>24</v>
      </c>
      <c r="E1082" s="35">
        <f t="shared" si="120"/>
        <v>1200</v>
      </c>
      <c r="F1082" s="36">
        <f t="shared" si="121"/>
        <v>48</v>
      </c>
      <c r="G1082" s="31"/>
      <c r="H1082" s="31"/>
      <c r="I1082" s="31"/>
      <c r="J1082" s="31"/>
      <c r="K1082" s="31"/>
      <c r="L1082" s="31"/>
      <c r="M1082" s="32"/>
      <c r="N1082" s="80"/>
    </row>
    <row r="1083" spans="1:14">
      <c r="A1083" s="33" t="s">
        <v>19</v>
      </c>
      <c r="B1083" s="34">
        <f>_xlfn.XLOOKUP(A1083,Preisliste!A:A,Preisliste!B:B,"nicht gefunden")</f>
        <v>30</v>
      </c>
      <c r="C1083" s="33">
        <v>50</v>
      </c>
      <c r="D1083" s="33">
        <v>24</v>
      </c>
      <c r="E1083" s="35">
        <f t="shared" si="120"/>
        <v>1200</v>
      </c>
      <c r="F1083" s="36">
        <f t="shared" si="121"/>
        <v>36</v>
      </c>
      <c r="G1083" s="46"/>
      <c r="H1083" s="34"/>
      <c r="I1083" s="35"/>
      <c r="J1083" s="33"/>
      <c r="K1083" s="35"/>
      <c r="L1083" s="36"/>
      <c r="M1083" s="37"/>
      <c r="N1083" s="80"/>
    </row>
    <row r="1084" spans="1:14">
      <c r="A1084" s="33" t="s">
        <v>118</v>
      </c>
      <c r="B1084" s="34">
        <f>_xlfn.XLOOKUP(A1084,Preisliste!A:A,Preisliste!B:B,"nicht gefunden")</f>
        <v>1200</v>
      </c>
      <c r="C1084" s="33">
        <v>50</v>
      </c>
      <c r="D1084" s="33">
        <v>24</v>
      </c>
      <c r="E1084" s="35">
        <f t="shared" si="120"/>
        <v>1200</v>
      </c>
      <c r="F1084" s="36">
        <f t="shared" si="121"/>
        <v>1440</v>
      </c>
      <c r="G1084" s="33"/>
      <c r="H1084" s="34"/>
      <c r="I1084" s="35"/>
      <c r="J1084" s="33"/>
      <c r="K1084" s="35"/>
      <c r="L1084" s="36"/>
      <c r="M1084" s="37"/>
      <c r="N1084" s="81"/>
    </row>
    <row r="1087" spans="1:14">
      <c r="A1087" s="71" t="s">
        <v>301</v>
      </c>
      <c r="B1087" s="72"/>
      <c r="C1087" s="72"/>
      <c r="D1087" s="72"/>
      <c r="E1087" s="72"/>
      <c r="F1087" s="72"/>
      <c r="G1087" s="72"/>
      <c r="H1087" s="72"/>
      <c r="I1087" s="72"/>
      <c r="J1087" s="72"/>
      <c r="K1087" s="73"/>
      <c r="L1087" s="11" t="s">
        <v>1</v>
      </c>
      <c r="M1087" s="74">
        <v>145000</v>
      </c>
      <c r="N1087" s="75"/>
    </row>
    <row r="1088" spans="1:14">
      <c r="A1088" s="76" t="s">
        <v>2</v>
      </c>
      <c r="B1088" s="76"/>
      <c r="C1088" s="76"/>
      <c r="D1088" s="76"/>
      <c r="E1088" s="76"/>
      <c r="F1088" s="76"/>
      <c r="G1088" s="76" t="s">
        <v>3</v>
      </c>
      <c r="H1088" s="76"/>
      <c r="I1088" s="76"/>
      <c r="J1088" s="76"/>
      <c r="K1088" s="76"/>
      <c r="L1088" s="76"/>
      <c r="M1088" s="71" t="s">
        <v>4</v>
      </c>
      <c r="N1088" s="77"/>
    </row>
    <row r="1089" spans="1:14">
      <c r="A1089" s="12" t="s">
        <v>5</v>
      </c>
      <c r="B1089" s="12" t="s">
        <v>6</v>
      </c>
      <c r="C1089" s="12" t="s">
        <v>7</v>
      </c>
      <c r="D1089" s="12" t="s">
        <v>8</v>
      </c>
      <c r="E1089" s="12" t="s">
        <v>9</v>
      </c>
      <c r="F1089" s="12" t="s">
        <v>10</v>
      </c>
      <c r="G1089" s="12" t="s">
        <v>11</v>
      </c>
      <c r="H1089" s="12" t="s">
        <v>6</v>
      </c>
      <c r="I1089" s="12" t="s">
        <v>12</v>
      </c>
      <c r="J1089" s="12" t="s">
        <v>8</v>
      </c>
      <c r="K1089" s="12" t="s">
        <v>13</v>
      </c>
      <c r="L1089" s="12" t="s">
        <v>14</v>
      </c>
      <c r="M1089" s="16" t="s">
        <v>15</v>
      </c>
      <c r="N1089" s="78">
        <f>M1090+M1093+M1096</f>
        <v>41035.200000000004</v>
      </c>
    </row>
    <row r="1090" spans="1:14">
      <c r="A1090" s="3" t="s">
        <v>258</v>
      </c>
      <c r="B1090" s="4">
        <f>_xlfn.XLOOKUP(A1090,Preisliste!A:A,Preisliste!B:B,"nicht gefunden")</f>
        <v>5100</v>
      </c>
      <c r="C1090" s="3">
        <v>200</v>
      </c>
      <c r="D1090" s="3">
        <v>24</v>
      </c>
      <c r="E1090" s="5">
        <f>D1090*C1090</f>
        <v>4800</v>
      </c>
      <c r="F1090" s="6">
        <f>(E1090/1000)*B1090</f>
        <v>24480</v>
      </c>
      <c r="G1090" s="3" t="s">
        <v>302</v>
      </c>
      <c r="H1090" s="4">
        <f>_xlfn.XLOOKUP(G1090,Preisliste!A:A,Preisliste!B:B,"nicht gefunden")</f>
        <v>10700</v>
      </c>
      <c r="I1090" s="5">
        <v>200</v>
      </c>
      <c r="J1090" s="3">
        <f>D1090</f>
        <v>24</v>
      </c>
      <c r="K1090" s="5">
        <f>I1090*J1090</f>
        <v>4800</v>
      </c>
      <c r="L1090" s="6">
        <f>(K1090/1000)*H1090</f>
        <v>51360</v>
      </c>
      <c r="M1090" s="17">
        <f>L1090-F1090-F1091-F1092</f>
        <v>19680</v>
      </c>
      <c r="N1090" s="79"/>
    </row>
    <row r="1091" spans="1:14">
      <c r="A1091" s="3" t="s">
        <v>180</v>
      </c>
      <c r="B1091" s="4">
        <f>_xlfn.XLOOKUP(A1091,Preisliste!A:A,Preisliste!B:B,"nicht gefunden")</f>
        <v>160</v>
      </c>
      <c r="C1091" s="3">
        <v>1500</v>
      </c>
      <c r="D1091" s="3">
        <f>D1090</f>
        <v>24</v>
      </c>
      <c r="E1091" s="5">
        <f>D1091*C1091</f>
        <v>36000</v>
      </c>
      <c r="F1091" s="6">
        <f>(E1091/1000)*B1091</f>
        <v>5760</v>
      </c>
      <c r="G1091" s="3"/>
      <c r="H1091" s="4"/>
      <c r="I1091" s="5"/>
      <c r="J1091" s="3"/>
      <c r="K1091" s="5"/>
      <c r="L1091" s="6"/>
      <c r="M1091" s="18"/>
      <c r="N1091" s="79"/>
    </row>
    <row r="1092" spans="1:14">
      <c r="A1092" s="3" t="s">
        <v>80</v>
      </c>
      <c r="B1092" s="4">
        <f>_xlfn.XLOOKUP(A1092,Preisliste!A:A,Preisliste!B:B,"nicht gefunden")</f>
        <v>1200</v>
      </c>
      <c r="C1092" s="3">
        <v>50</v>
      </c>
      <c r="D1092" s="3">
        <f>D1090</f>
        <v>24</v>
      </c>
      <c r="E1092" s="5">
        <f>D1092*C1092</f>
        <v>1200</v>
      </c>
      <c r="F1092" s="6">
        <f>(E1092/1000)*B1092</f>
        <v>1440</v>
      </c>
      <c r="G1092" s="3"/>
      <c r="H1092" s="3"/>
      <c r="I1092" s="5"/>
      <c r="J1092" s="3"/>
      <c r="K1092" s="5"/>
      <c r="L1092" s="3"/>
      <c r="M1092" s="18"/>
      <c r="N1092" s="79"/>
    </row>
    <row r="1093" spans="1:14">
      <c r="A1093" s="3" t="s">
        <v>257</v>
      </c>
      <c r="B1093" s="4">
        <f>_xlfn.XLOOKUP(A1093,Preisliste!A:A,Preisliste!B:B,"nicht gefunden")</f>
        <v>1150</v>
      </c>
      <c r="C1093" s="3">
        <v>300</v>
      </c>
      <c r="D1093" s="3">
        <v>24</v>
      </c>
      <c r="E1093" s="5">
        <f>D1093*C1093</f>
        <v>7200</v>
      </c>
      <c r="F1093" s="6">
        <f>(E1093/1000)*B1093</f>
        <v>8280</v>
      </c>
      <c r="G1093" s="3" t="s">
        <v>303</v>
      </c>
      <c r="H1093" s="4">
        <f>_xlfn.XLOOKUP(G1093,Preisliste!A:A,Preisliste!B:B,"nicht gefunden")</f>
        <v>1452</v>
      </c>
      <c r="I1093" s="5">
        <v>700</v>
      </c>
      <c r="J1093" s="3">
        <f>D1093</f>
        <v>24</v>
      </c>
      <c r="K1093" s="5">
        <f>I1093*J1093</f>
        <v>16800</v>
      </c>
      <c r="L1093" s="6">
        <f>(K1093/1000)*H1093</f>
        <v>24393.600000000002</v>
      </c>
      <c r="M1093" s="17">
        <f>L1093-F1093-F1094-F1095</f>
        <v>10821.600000000002</v>
      </c>
      <c r="N1093" s="56"/>
    </row>
    <row r="1094" spans="1:14">
      <c r="A1094" s="3" t="s">
        <v>128</v>
      </c>
      <c r="B1094" s="4">
        <f>_xlfn.XLOOKUP(A1094,Preisliste!A:A,Preisliste!B:B,"nicht gefunden")</f>
        <v>3150</v>
      </c>
      <c r="C1094" s="3">
        <v>70</v>
      </c>
      <c r="D1094" s="3">
        <f>D1093</f>
        <v>24</v>
      </c>
      <c r="E1094" s="5">
        <f>D1094*C1094</f>
        <v>1680</v>
      </c>
      <c r="F1094" s="6">
        <f>(E1094/1000)*B1094</f>
        <v>5292</v>
      </c>
      <c r="G1094" s="3"/>
      <c r="H1094" s="4"/>
      <c r="I1094" s="5"/>
      <c r="J1094" s="3"/>
      <c r="K1094" s="5"/>
      <c r="L1094" s="6"/>
      <c r="M1094" s="18"/>
      <c r="N1094" s="56"/>
    </row>
    <row r="1095" spans="1:14">
      <c r="A1095" s="3" t="s">
        <v>20</v>
      </c>
      <c r="B1095" s="4">
        <f>_xlfn.XLOOKUP(A1095,Preisliste!A:A,Preisliste!B:B,"nicht gefunden")</f>
        <v>0</v>
      </c>
      <c r="C1095" s="3">
        <v>1500</v>
      </c>
      <c r="D1095" s="3">
        <f>D1093</f>
        <v>24</v>
      </c>
      <c r="E1095" s="5">
        <f>D1095*C1095</f>
        <v>36000</v>
      </c>
      <c r="F1095" s="6">
        <f>(E1095/1000)*B1095</f>
        <v>0</v>
      </c>
      <c r="G1095" s="3"/>
      <c r="H1095" s="3"/>
      <c r="I1095" s="5"/>
      <c r="J1095" s="3"/>
      <c r="K1095" s="5"/>
      <c r="L1095" s="3"/>
      <c r="M1095" s="18"/>
      <c r="N1095" s="56"/>
    </row>
    <row r="1096" spans="1:14">
      <c r="A1096" s="3" t="s">
        <v>255</v>
      </c>
      <c r="B1096" s="4">
        <f>_xlfn.XLOOKUP(A1096,Preisliste!A:A,Preisliste!B:B,"nicht gefunden")</f>
        <v>1200</v>
      </c>
      <c r="C1096" s="3">
        <v>400</v>
      </c>
      <c r="D1096" s="3">
        <v>24</v>
      </c>
      <c r="E1096" s="5">
        <f>D1096*C1096</f>
        <v>9600</v>
      </c>
      <c r="F1096" s="6">
        <f>(E1096/1000)*B1096</f>
        <v>11520</v>
      </c>
      <c r="G1096" s="3" t="s">
        <v>304</v>
      </c>
      <c r="H1096" s="4">
        <f>_xlfn.XLOOKUP(G1096,Preisliste!A:A,Preisliste!B:B,"nicht gefunden")</f>
        <v>2120</v>
      </c>
      <c r="I1096" s="5">
        <v>700</v>
      </c>
      <c r="J1096" s="3">
        <f>D1096</f>
        <v>24</v>
      </c>
      <c r="K1096" s="5">
        <f>I1096*J1096</f>
        <v>16800</v>
      </c>
      <c r="L1096" s="6">
        <f>(K1096/1000)*H1096</f>
        <v>35616</v>
      </c>
      <c r="M1096" s="17">
        <f>L1096-F1096-F1097-F1098</f>
        <v>10533.6</v>
      </c>
      <c r="N1096" s="56"/>
    </row>
    <row r="1097" spans="1:14">
      <c r="A1097" s="3" t="s">
        <v>204</v>
      </c>
      <c r="B1097" s="4">
        <f>_xlfn.XLOOKUP(A1097,Preisliste!A:A,Preisliste!B:B,"nicht gefunden")</f>
        <v>240</v>
      </c>
      <c r="C1097" s="3">
        <v>1500</v>
      </c>
      <c r="D1097" s="3">
        <f>D1096</f>
        <v>24</v>
      </c>
      <c r="E1097" s="5">
        <f>D1097*C1097</f>
        <v>36000</v>
      </c>
      <c r="F1097" s="6">
        <f>(E1097/1000)*B1097</f>
        <v>8640</v>
      </c>
      <c r="G1097" s="3"/>
      <c r="H1097" s="4"/>
      <c r="I1097" s="5"/>
      <c r="J1097" s="3"/>
      <c r="K1097" s="5"/>
      <c r="L1097" s="6"/>
      <c r="M1097" s="18"/>
      <c r="N1097" s="56"/>
    </row>
    <row r="1098" spans="1:14">
      <c r="A1098" s="3" t="s">
        <v>163</v>
      </c>
      <c r="B1098" s="4">
        <f>_xlfn.XLOOKUP(A1098,Preisliste!A:A,Preisliste!B:B,"nicht gefunden")</f>
        <v>2930</v>
      </c>
      <c r="C1098" s="3">
        <v>70</v>
      </c>
      <c r="D1098" s="3">
        <f>D1096</f>
        <v>24</v>
      </c>
      <c r="E1098" s="5">
        <f>D1098*C1098</f>
        <v>1680</v>
      </c>
      <c r="F1098" s="6">
        <f>(E1098/1000)*B1098</f>
        <v>4922.3999999999996</v>
      </c>
      <c r="G1098" s="3"/>
      <c r="H1098" s="3"/>
      <c r="I1098" s="5"/>
      <c r="J1098" s="3"/>
      <c r="K1098" s="5"/>
      <c r="L1098" s="3"/>
      <c r="M1098" s="18"/>
      <c r="N1098" s="56"/>
    </row>
    <row r="1101" spans="1:14">
      <c r="A1101" s="71" t="s">
        <v>305</v>
      </c>
      <c r="B1101" s="72"/>
      <c r="C1101" s="72"/>
      <c r="D1101" s="72"/>
      <c r="E1101" s="72"/>
      <c r="F1101" s="72"/>
      <c r="G1101" s="72"/>
      <c r="H1101" s="72"/>
      <c r="I1101" s="72"/>
      <c r="J1101" s="72"/>
      <c r="K1101" s="73"/>
      <c r="L1101" s="11" t="s">
        <v>1</v>
      </c>
      <c r="M1101" s="74">
        <v>145000</v>
      </c>
      <c r="N1101" s="75"/>
    </row>
    <row r="1102" spans="1:14">
      <c r="A1102" s="76" t="s">
        <v>2</v>
      </c>
      <c r="B1102" s="76"/>
      <c r="C1102" s="76"/>
      <c r="D1102" s="76"/>
      <c r="E1102" s="76"/>
      <c r="F1102" s="76"/>
      <c r="G1102" s="76" t="s">
        <v>3</v>
      </c>
      <c r="H1102" s="76"/>
      <c r="I1102" s="76"/>
      <c r="J1102" s="76"/>
      <c r="K1102" s="76"/>
      <c r="L1102" s="76"/>
      <c r="M1102" s="71" t="s">
        <v>4</v>
      </c>
      <c r="N1102" s="77"/>
    </row>
    <row r="1103" spans="1:14">
      <c r="A1103" s="12" t="s">
        <v>5</v>
      </c>
      <c r="B1103" s="12" t="s">
        <v>6</v>
      </c>
      <c r="C1103" s="12" t="s">
        <v>7</v>
      </c>
      <c r="D1103" s="12" t="s">
        <v>8</v>
      </c>
      <c r="E1103" s="12" t="s">
        <v>9</v>
      </c>
      <c r="F1103" s="12" t="s">
        <v>10</v>
      </c>
      <c r="G1103" s="12" t="s">
        <v>11</v>
      </c>
      <c r="H1103" s="12" t="s">
        <v>6</v>
      </c>
      <c r="I1103" s="12" t="s">
        <v>12</v>
      </c>
      <c r="J1103" s="12" t="s">
        <v>8</v>
      </c>
      <c r="K1103" s="12" t="s">
        <v>13</v>
      </c>
      <c r="L1103" s="12" t="s">
        <v>14</v>
      </c>
      <c r="M1103" s="16" t="s">
        <v>15</v>
      </c>
      <c r="N1103" s="78">
        <f>M1104+M1107+M1110+M1113+M1116</f>
        <v>36120</v>
      </c>
    </row>
    <row r="1104" spans="1:14">
      <c r="A1104" s="59" t="s">
        <v>81</v>
      </c>
      <c r="B1104" s="60">
        <f>_xlfn.XLOOKUP(A1104,Preisliste!A:A,Preisliste!B:B,"nicht gefunden")</f>
        <v>45</v>
      </c>
      <c r="C1104" s="59">
        <v>2000</v>
      </c>
      <c r="D1104" s="59">
        <v>24</v>
      </c>
      <c r="E1104" s="61">
        <f>D1104*C1104</f>
        <v>48000</v>
      </c>
      <c r="F1104" s="62">
        <f>(E1104/1000)*B1104</f>
        <v>2160</v>
      </c>
      <c r="G1104" s="59" t="s">
        <v>306</v>
      </c>
      <c r="H1104" s="60">
        <f>_xlfn.XLOOKUP(G1104,Preisliste!A:A,Preisliste!B:B,"nicht gefunden")</f>
        <v>1900</v>
      </c>
      <c r="I1104" s="61">
        <v>500</v>
      </c>
      <c r="J1104" s="59">
        <f>D1104</f>
        <v>24</v>
      </c>
      <c r="K1104" s="61">
        <f>I1104*J1104</f>
        <v>12000</v>
      </c>
      <c r="L1104" s="62">
        <f>(K1104/1000)*H1104</f>
        <v>22800</v>
      </c>
      <c r="M1104" s="63">
        <f>L1104-F1104-F1105-F1106</f>
        <v>7680</v>
      </c>
      <c r="N1104" s="79"/>
    </row>
    <row r="1105" spans="1:14">
      <c r="A1105" s="59" t="s">
        <v>204</v>
      </c>
      <c r="B1105" s="60">
        <f>_xlfn.XLOOKUP(A1105,Preisliste!A:A,Preisliste!B:B,"nicht gefunden")</f>
        <v>240</v>
      </c>
      <c r="C1105" s="59">
        <v>2000</v>
      </c>
      <c r="D1105" s="59">
        <f>D1104</f>
        <v>24</v>
      </c>
      <c r="E1105" s="61">
        <f>D1105*C1105</f>
        <v>48000</v>
      </c>
      <c r="F1105" s="62">
        <f>(E1105/1000)*B1105</f>
        <v>11520</v>
      </c>
      <c r="G1105" s="59"/>
      <c r="H1105" s="60"/>
      <c r="I1105" s="61"/>
      <c r="J1105" s="59"/>
      <c r="K1105" s="61"/>
      <c r="L1105" s="62"/>
      <c r="M1105" s="64"/>
      <c r="N1105" s="79"/>
    </row>
    <row r="1106" spans="1:14">
      <c r="A1106" s="59" t="s">
        <v>80</v>
      </c>
      <c r="B1106" s="60">
        <f>_xlfn.XLOOKUP(A1106,Preisliste!A:A,Preisliste!B:B,"nicht gefunden")</f>
        <v>1200</v>
      </c>
      <c r="C1106" s="59">
        <v>50</v>
      </c>
      <c r="D1106" s="59">
        <f>D1104</f>
        <v>24</v>
      </c>
      <c r="E1106" s="61">
        <f>D1106*C1106</f>
        <v>1200</v>
      </c>
      <c r="F1106" s="62">
        <f>(E1106/1000)*B1106</f>
        <v>1440</v>
      </c>
      <c r="G1106" s="59"/>
      <c r="H1106" s="59"/>
      <c r="I1106" s="61"/>
      <c r="J1106" s="59"/>
      <c r="K1106" s="61"/>
      <c r="L1106" s="59"/>
      <c r="M1106" s="64"/>
      <c r="N1106" s="79"/>
    </row>
    <row r="1107" spans="1:14">
      <c r="A1107" s="65" t="s">
        <v>81</v>
      </c>
      <c r="B1107" s="66">
        <f>_xlfn.XLOOKUP(A1107,Preisliste!A:A,Preisliste!B:B,"nicht gefunden")</f>
        <v>45</v>
      </c>
      <c r="C1107" s="65">
        <v>2000</v>
      </c>
      <c r="D1107" s="65">
        <v>24</v>
      </c>
      <c r="E1107" s="67">
        <f>D1107*C1107</f>
        <v>48000</v>
      </c>
      <c r="F1107" s="68">
        <f>(E1107/1000)*B1107</f>
        <v>2160</v>
      </c>
      <c r="G1107" s="65" t="s">
        <v>307</v>
      </c>
      <c r="H1107" s="66">
        <f>_xlfn.XLOOKUP(G1107,Preisliste!A:A,Preisliste!B:B,"nicht gefunden")</f>
        <v>1500</v>
      </c>
      <c r="I1107" s="67">
        <v>770</v>
      </c>
      <c r="J1107" s="65">
        <f>D1107</f>
        <v>24</v>
      </c>
      <c r="K1107" s="67">
        <f>I1107*J1107</f>
        <v>18480</v>
      </c>
      <c r="L1107" s="68">
        <f>(K1107/1000)*H1107</f>
        <v>27720</v>
      </c>
      <c r="M1107" s="69">
        <f>L1107-F1107-F1108-F1109</f>
        <v>6840</v>
      </c>
      <c r="N1107" s="56"/>
    </row>
    <row r="1108" spans="1:14">
      <c r="A1108" s="65" t="s">
        <v>80</v>
      </c>
      <c r="B1108" s="66">
        <f>_xlfn.XLOOKUP(A1108,Preisliste!A:A,Preisliste!B:B,"nicht gefunden")</f>
        <v>1200</v>
      </c>
      <c r="C1108" s="65">
        <v>50</v>
      </c>
      <c r="D1108" s="65">
        <f>D1107</f>
        <v>24</v>
      </c>
      <c r="E1108" s="67">
        <f>D1108*C1108</f>
        <v>1200</v>
      </c>
      <c r="F1108" s="68">
        <f>(E1108/1000)*B1108</f>
        <v>1440</v>
      </c>
      <c r="G1108" s="65"/>
      <c r="H1108" s="66"/>
      <c r="I1108" s="67"/>
      <c r="J1108" s="65"/>
      <c r="K1108" s="67"/>
      <c r="L1108" s="68"/>
      <c r="M1108" s="70"/>
      <c r="N1108" s="56"/>
    </row>
    <row r="1109" spans="1:14">
      <c r="A1109" s="65" t="s">
        <v>202</v>
      </c>
      <c r="B1109" s="66">
        <f>_xlfn.XLOOKUP(A1109,Preisliste!A:A,Preisliste!B:B,"nicht gefunden")</f>
        <v>360</v>
      </c>
      <c r="C1109" s="65">
        <v>2000</v>
      </c>
      <c r="D1109" s="65">
        <f>D1107</f>
        <v>24</v>
      </c>
      <c r="E1109" s="67">
        <f>D1109*C1109</f>
        <v>48000</v>
      </c>
      <c r="F1109" s="68">
        <f>(E1109/1000)*B1109</f>
        <v>17280</v>
      </c>
      <c r="G1109" s="65"/>
      <c r="H1109" s="65"/>
      <c r="I1109" s="67"/>
      <c r="J1109" s="65"/>
      <c r="K1109" s="67"/>
      <c r="L1109" s="65"/>
      <c r="M1109" s="70"/>
      <c r="N1109" s="56"/>
    </row>
    <row r="1110" spans="1:14">
      <c r="A1110" s="3" t="s">
        <v>81</v>
      </c>
      <c r="B1110" s="4">
        <f>_xlfn.XLOOKUP(A1110,Preisliste!A:A,Preisliste!B:B,"nicht gefunden")</f>
        <v>45</v>
      </c>
      <c r="C1110" s="3">
        <v>2000</v>
      </c>
      <c r="D1110" s="3">
        <v>24</v>
      </c>
      <c r="E1110" s="5">
        <f>D1110*C1110</f>
        <v>48000</v>
      </c>
      <c r="F1110" s="6">
        <f>(E1110/1000)*B1110</f>
        <v>2160</v>
      </c>
      <c r="G1110" s="3" t="s">
        <v>308</v>
      </c>
      <c r="H1110" s="4">
        <f>_xlfn.XLOOKUP(G1110,Preisliste!A:A,Preisliste!B:B,"nicht gefunden")</f>
        <v>1300</v>
      </c>
      <c r="I1110" s="5">
        <v>380</v>
      </c>
      <c r="J1110" s="3">
        <f>D1110</f>
        <v>24</v>
      </c>
      <c r="K1110" s="5">
        <f>I1110*J1110</f>
        <v>9120</v>
      </c>
      <c r="L1110" s="6">
        <f>(K1110/1000)*H1110</f>
        <v>11855.999999999998</v>
      </c>
      <c r="M1110" s="17">
        <f>L1110-F1110-F1111-F1112</f>
        <v>7655.9999999999982</v>
      </c>
      <c r="N1110" s="56"/>
    </row>
    <row r="1111" spans="1:14">
      <c r="A1111" s="3" t="s">
        <v>80</v>
      </c>
      <c r="B1111" s="4">
        <f>_xlfn.XLOOKUP(A1111,Preisliste!A:A,Preisliste!B:B,"nicht gefunden")</f>
        <v>1200</v>
      </c>
      <c r="C1111" s="3">
        <v>50</v>
      </c>
      <c r="D1111" s="3">
        <f>D1110</f>
        <v>24</v>
      </c>
      <c r="E1111" s="5">
        <f>D1111*C1111</f>
        <v>1200</v>
      </c>
      <c r="F1111" s="6">
        <f>(E1111/1000)*B1111</f>
        <v>1440</v>
      </c>
      <c r="G1111" s="3"/>
      <c r="H1111" s="4"/>
      <c r="I1111" s="5"/>
      <c r="J1111" s="3"/>
      <c r="K1111" s="5"/>
      <c r="L1111" s="6"/>
      <c r="M1111" s="18"/>
      <c r="N1111" s="56"/>
    </row>
    <row r="1112" spans="1:14">
      <c r="A1112" s="3" t="s">
        <v>208</v>
      </c>
      <c r="B1112" s="4">
        <f>_xlfn.XLOOKUP(A1112,Preisliste!A:A,Preisliste!B:B,"nicht gefunden")</f>
        <v>25</v>
      </c>
      <c r="C1112" s="3">
        <v>1000</v>
      </c>
      <c r="D1112" s="3">
        <f>D1110</f>
        <v>24</v>
      </c>
      <c r="E1112" s="5">
        <f>D1112*C1112</f>
        <v>24000</v>
      </c>
      <c r="F1112" s="6">
        <f>(E1112/1000)*B1112</f>
        <v>600</v>
      </c>
      <c r="G1112" s="3"/>
      <c r="H1112" s="3"/>
      <c r="I1112" s="5"/>
      <c r="J1112" s="3"/>
      <c r="K1112" s="5"/>
      <c r="L1112" s="3"/>
      <c r="M1112" s="18"/>
      <c r="N1112" s="56"/>
    </row>
    <row r="1113" spans="1:14">
      <c r="A1113" s="65" t="s">
        <v>81</v>
      </c>
      <c r="B1113" s="66">
        <f>_xlfn.XLOOKUP(A1113,Preisliste!A:A,Preisliste!B:B,"nicht gefunden")</f>
        <v>45</v>
      </c>
      <c r="C1113" s="65">
        <v>2000</v>
      </c>
      <c r="D1113" s="65">
        <v>24</v>
      </c>
      <c r="E1113" s="67">
        <f>D1113*C1113</f>
        <v>48000</v>
      </c>
      <c r="F1113" s="68">
        <f>(E1113/1000)*B1113</f>
        <v>2160</v>
      </c>
      <c r="G1113" s="65" t="s">
        <v>309</v>
      </c>
      <c r="H1113" s="66">
        <f>_xlfn.XLOOKUP(G1113,Preisliste!A:A,Preisliste!B:B,"nicht gefunden")</f>
        <v>1650</v>
      </c>
      <c r="I1113" s="67">
        <v>570</v>
      </c>
      <c r="J1113" s="65">
        <f>D1113</f>
        <v>24</v>
      </c>
      <c r="K1113" s="67">
        <f>I1113*J1113</f>
        <v>13680</v>
      </c>
      <c r="L1113" s="68">
        <f>(K1113/1000)*H1113</f>
        <v>22572</v>
      </c>
      <c r="M1113" s="69">
        <f>L1113-F1113-F1114-F1115</f>
        <v>6972</v>
      </c>
      <c r="N1113" s="56"/>
    </row>
    <row r="1114" spans="1:14">
      <c r="A1114" s="65" t="s">
        <v>80</v>
      </c>
      <c r="B1114" s="66">
        <f>_xlfn.XLOOKUP(A1114,Preisliste!A:A,Preisliste!B:B,"nicht gefunden")</f>
        <v>1200</v>
      </c>
      <c r="C1114" s="65">
        <v>50</v>
      </c>
      <c r="D1114" s="65">
        <f>D1113</f>
        <v>24</v>
      </c>
      <c r="E1114" s="67">
        <f>D1114*C1114</f>
        <v>1200</v>
      </c>
      <c r="F1114" s="68">
        <f>(E1114/1000)*B1114</f>
        <v>1440</v>
      </c>
      <c r="G1114" s="65"/>
      <c r="H1114" s="66"/>
      <c r="I1114" s="67"/>
      <c r="J1114" s="65"/>
      <c r="K1114" s="67"/>
      <c r="L1114" s="68"/>
      <c r="M1114" s="70"/>
      <c r="N1114" s="56"/>
    </row>
    <row r="1115" spans="1:14">
      <c r="A1115" s="65" t="s">
        <v>205</v>
      </c>
      <c r="B1115" s="66">
        <f>_xlfn.XLOOKUP(A1115,Preisliste!A:A,Preisliste!B:B,"nicht gefunden")</f>
        <v>1000</v>
      </c>
      <c r="C1115" s="65">
        <v>500</v>
      </c>
      <c r="D1115" s="65">
        <f>D1113</f>
        <v>24</v>
      </c>
      <c r="E1115" s="67">
        <f>D1115*C1115</f>
        <v>12000</v>
      </c>
      <c r="F1115" s="68">
        <f>(E1115/1000)*B1115</f>
        <v>12000</v>
      </c>
      <c r="G1115" s="65"/>
      <c r="H1115" s="65"/>
      <c r="I1115" s="67"/>
      <c r="J1115" s="65"/>
      <c r="K1115" s="67"/>
      <c r="L1115" s="65"/>
      <c r="M1115" s="70"/>
      <c r="N1115" s="56"/>
    </row>
    <row r="1116" spans="1:14">
      <c r="A1116" s="3" t="s">
        <v>81</v>
      </c>
      <c r="B1116" s="4">
        <f>_xlfn.XLOOKUP(A1116,Preisliste!A:A,Preisliste!B:B,"nicht gefunden")</f>
        <v>45</v>
      </c>
      <c r="C1116" s="3">
        <v>2000</v>
      </c>
      <c r="D1116" s="3">
        <v>24</v>
      </c>
      <c r="E1116" s="5">
        <f>D1116*C1116</f>
        <v>48000</v>
      </c>
      <c r="F1116" s="6">
        <f>(E1116/1000)*B1116</f>
        <v>2160</v>
      </c>
      <c r="G1116" s="3" t="s">
        <v>310</v>
      </c>
      <c r="H1116" s="4">
        <f>_xlfn.XLOOKUP(G1116,Preisliste!A:A,Preisliste!B:B,"nicht gefunden")</f>
        <v>1650</v>
      </c>
      <c r="I1116" s="5">
        <v>570</v>
      </c>
      <c r="J1116" s="3">
        <f>D1116</f>
        <v>24</v>
      </c>
      <c r="K1116" s="5">
        <f>I1116*J1116</f>
        <v>13680</v>
      </c>
      <c r="L1116" s="6">
        <f>(K1116/1000)*H1116</f>
        <v>22572</v>
      </c>
      <c r="M1116" s="17">
        <f>L1116-F1116-F1117-F1118</f>
        <v>6972</v>
      </c>
      <c r="N1116" s="56"/>
    </row>
    <row r="1117" spans="1:14">
      <c r="A1117" s="3" t="s">
        <v>80</v>
      </c>
      <c r="B1117" s="4">
        <f>_xlfn.XLOOKUP(A1117,Preisliste!A:A,Preisliste!B:B,"nicht gefunden")</f>
        <v>1200</v>
      </c>
      <c r="C1117" s="3">
        <v>50</v>
      </c>
      <c r="D1117" s="3">
        <f>D1116</f>
        <v>24</v>
      </c>
      <c r="E1117" s="5">
        <f>D1117*C1117</f>
        <v>1200</v>
      </c>
      <c r="F1117" s="6">
        <f>(E1117/1000)*B1117</f>
        <v>1440</v>
      </c>
      <c r="G1117" s="3"/>
      <c r="H1117" s="4"/>
      <c r="I1117" s="5"/>
      <c r="J1117" s="3"/>
      <c r="K1117" s="5"/>
      <c r="L1117" s="6"/>
      <c r="M1117" s="18"/>
      <c r="N1117" s="56"/>
    </row>
    <row r="1118" spans="1:14">
      <c r="A1118" s="3" t="s">
        <v>205</v>
      </c>
      <c r="B1118" s="4">
        <f>_xlfn.XLOOKUP(A1118,Preisliste!A:A,Preisliste!B:B,"nicht gefunden")</f>
        <v>1000</v>
      </c>
      <c r="C1118" s="3">
        <v>500</v>
      </c>
      <c r="D1118" s="3">
        <f>D1116</f>
        <v>24</v>
      </c>
      <c r="E1118" s="5">
        <f>D1118*C1118</f>
        <v>12000</v>
      </c>
      <c r="F1118" s="6">
        <f>(E1118/1000)*B1118</f>
        <v>12000</v>
      </c>
      <c r="G1118" s="3"/>
      <c r="H1118" s="3"/>
      <c r="I1118" s="5"/>
      <c r="J1118" s="3"/>
      <c r="K1118" s="5"/>
      <c r="L1118" s="3"/>
      <c r="M1118" s="18"/>
      <c r="N1118" s="56"/>
    </row>
  </sheetData>
  <mergeCells count="208">
    <mergeCell ref="A1087:K1087"/>
    <mergeCell ref="M1087:N1087"/>
    <mergeCell ref="A1088:F1088"/>
    <mergeCell ref="G1088:L1088"/>
    <mergeCell ref="M1088:N1088"/>
    <mergeCell ref="N1089:N1092"/>
    <mergeCell ref="N874:N889"/>
    <mergeCell ref="N838:N870"/>
    <mergeCell ref="A872:K872"/>
    <mergeCell ref="M872:N872"/>
    <mergeCell ref="A873:F873"/>
    <mergeCell ref="G873:L873"/>
    <mergeCell ref="M873:N873"/>
    <mergeCell ref="G905:L905"/>
    <mergeCell ref="N906:N940"/>
    <mergeCell ref="A891:K891"/>
    <mergeCell ref="M891:N891"/>
    <mergeCell ref="A892:F892"/>
    <mergeCell ref="G892:L892"/>
    <mergeCell ref="M892:N892"/>
    <mergeCell ref="N893:N902"/>
    <mergeCell ref="M905:N905"/>
    <mergeCell ref="A628:F628"/>
    <mergeCell ref="G628:L628"/>
    <mergeCell ref="M628:N628"/>
    <mergeCell ref="A642:K642"/>
    <mergeCell ref="N819:N834"/>
    <mergeCell ref="A836:K836"/>
    <mergeCell ref="M836:N836"/>
    <mergeCell ref="A837:F837"/>
    <mergeCell ref="G837:L837"/>
    <mergeCell ref="M837:N837"/>
    <mergeCell ref="A818:F818"/>
    <mergeCell ref="G818:L818"/>
    <mergeCell ref="M818:N818"/>
    <mergeCell ref="G799:L799"/>
    <mergeCell ref="M799:N799"/>
    <mergeCell ref="A747:F747"/>
    <mergeCell ref="G747:L747"/>
    <mergeCell ref="M747:N747"/>
    <mergeCell ref="A773:K773"/>
    <mergeCell ref="M773:N773"/>
    <mergeCell ref="A643:F643"/>
    <mergeCell ref="G643:L643"/>
    <mergeCell ref="M643:N643"/>
    <mergeCell ref="A746:K746"/>
    <mergeCell ref="M746:N746"/>
    <mergeCell ref="A550:K550"/>
    <mergeCell ref="M550:N550"/>
    <mergeCell ref="A527:K527"/>
    <mergeCell ref="M527:N527"/>
    <mergeCell ref="A817:K817"/>
    <mergeCell ref="M817:N817"/>
    <mergeCell ref="A789:F789"/>
    <mergeCell ref="G789:L789"/>
    <mergeCell ref="M789:N789"/>
    <mergeCell ref="A798:K798"/>
    <mergeCell ref="M798:N798"/>
    <mergeCell ref="A774:F774"/>
    <mergeCell ref="G774:L774"/>
    <mergeCell ref="M774:N774"/>
    <mergeCell ref="A788:K788"/>
    <mergeCell ref="M788:N788"/>
    <mergeCell ref="N552:N625"/>
    <mergeCell ref="N629:N640"/>
    <mergeCell ref="N644:N744"/>
    <mergeCell ref="N748:N771"/>
    <mergeCell ref="N775:N786"/>
    <mergeCell ref="N790:N796"/>
    <mergeCell ref="N800:N815"/>
    <mergeCell ref="A799:F799"/>
    <mergeCell ref="G448:L448"/>
    <mergeCell ref="M448:N448"/>
    <mergeCell ref="A504:K504"/>
    <mergeCell ref="M504:N504"/>
    <mergeCell ref="A505:F505"/>
    <mergeCell ref="G505:L505"/>
    <mergeCell ref="M505:N505"/>
    <mergeCell ref="N449:N502"/>
    <mergeCell ref="A528:F528"/>
    <mergeCell ref="N506:N525"/>
    <mergeCell ref="N528:N547"/>
    <mergeCell ref="N3:N12"/>
    <mergeCell ref="A1:K1"/>
    <mergeCell ref="M1:N1"/>
    <mergeCell ref="A2:F2"/>
    <mergeCell ref="G2:L2"/>
    <mergeCell ref="M2:N2"/>
    <mergeCell ref="A14:K14"/>
    <mergeCell ref="M14:N14"/>
    <mergeCell ref="A15:F15"/>
    <mergeCell ref="G15:L15"/>
    <mergeCell ref="M15:N15"/>
    <mergeCell ref="N16:N55"/>
    <mergeCell ref="A57:K57"/>
    <mergeCell ref="M57:N57"/>
    <mergeCell ref="A58:F58"/>
    <mergeCell ref="G58:L58"/>
    <mergeCell ref="M58:N58"/>
    <mergeCell ref="N59:N148"/>
    <mergeCell ref="A150:K150"/>
    <mergeCell ref="M150:N150"/>
    <mergeCell ref="A151:F151"/>
    <mergeCell ref="G151:L151"/>
    <mergeCell ref="M151:N151"/>
    <mergeCell ref="N152:N163"/>
    <mergeCell ref="A165:K165"/>
    <mergeCell ref="M165:N165"/>
    <mergeCell ref="A166:F166"/>
    <mergeCell ref="G166:L166"/>
    <mergeCell ref="M166:N166"/>
    <mergeCell ref="N167:N178"/>
    <mergeCell ref="A180:K180"/>
    <mergeCell ref="M180:N180"/>
    <mergeCell ref="A181:F181"/>
    <mergeCell ref="G181:L181"/>
    <mergeCell ref="M181:N181"/>
    <mergeCell ref="N182:N183"/>
    <mergeCell ref="A185:K185"/>
    <mergeCell ref="M185:N185"/>
    <mergeCell ref="N203:N210"/>
    <mergeCell ref="A212:K212"/>
    <mergeCell ref="M212:N212"/>
    <mergeCell ref="A213:F213"/>
    <mergeCell ref="G213:L213"/>
    <mergeCell ref="M213:N213"/>
    <mergeCell ref="N214:N220"/>
    <mergeCell ref="A186:F186"/>
    <mergeCell ref="G186:L186"/>
    <mergeCell ref="M186:N186"/>
    <mergeCell ref="A201:K201"/>
    <mergeCell ref="M201:N201"/>
    <mergeCell ref="A202:F202"/>
    <mergeCell ref="G202:L202"/>
    <mergeCell ref="M202:N202"/>
    <mergeCell ref="N187:N199"/>
    <mergeCell ref="A422:K422"/>
    <mergeCell ref="M422:N422"/>
    <mergeCell ref="A229:F229"/>
    <mergeCell ref="G229:L229"/>
    <mergeCell ref="M229:N229"/>
    <mergeCell ref="N230:N265"/>
    <mergeCell ref="A267:K267"/>
    <mergeCell ref="M267:N267"/>
    <mergeCell ref="A268:F268"/>
    <mergeCell ref="G268:L268"/>
    <mergeCell ref="M268:N268"/>
    <mergeCell ref="N269:N276"/>
    <mergeCell ref="A278:K278"/>
    <mergeCell ref="M278:N278"/>
    <mergeCell ref="A279:F279"/>
    <mergeCell ref="G279:L279"/>
    <mergeCell ref="M279:N279"/>
    <mergeCell ref="N286:N420"/>
    <mergeCell ref="N280:N282"/>
    <mergeCell ref="A284:K284"/>
    <mergeCell ref="M284:N284"/>
    <mergeCell ref="A285:F285"/>
    <mergeCell ref="M285:N285"/>
    <mergeCell ref="G285:L285"/>
    <mergeCell ref="N956:N976"/>
    <mergeCell ref="N945:N955"/>
    <mergeCell ref="A904:K904"/>
    <mergeCell ref="M904:N904"/>
    <mergeCell ref="A905:F905"/>
    <mergeCell ref="A423:F423"/>
    <mergeCell ref="G423:L423"/>
    <mergeCell ref="M423:N423"/>
    <mergeCell ref="A442:K442"/>
    <mergeCell ref="M442:N442"/>
    <mergeCell ref="A443:F443"/>
    <mergeCell ref="G443:L443"/>
    <mergeCell ref="M443:N443"/>
    <mergeCell ref="N424:N440"/>
    <mergeCell ref="N444:N445"/>
    <mergeCell ref="M642:N642"/>
    <mergeCell ref="A551:F551"/>
    <mergeCell ref="G551:L551"/>
    <mergeCell ref="M551:N551"/>
    <mergeCell ref="A627:K627"/>
    <mergeCell ref="M627:N627"/>
    <mergeCell ref="A447:K447"/>
    <mergeCell ref="M447:N447"/>
    <mergeCell ref="A448:F448"/>
    <mergeCell ref="A1101:K1101"/>
    <mergeCell ref="M1101:N1101"/>
    <mergeCell ref="A1102:F1102"/>
    <mergeCell ref="G1102:L1102"/>
    <mergeCell ref="M1102:N1102"/>
    <mergeCell ref="N1103:N1106"/>
    <mergeCell ref="G528:L528"/>
    <mergeCell ref="M228:N228"/>
    <mergeCell ref="A228:K228"/>
    <mergeCell ref="N1061:N1084"/>
    <mergeCell ref="A1059:K1059"/>
    <mergeCell ref="M1059:N1059"/>
    <mergeCell ref="A1060:F1060"/>
    <mergeCell ref="G1060:L1060"/>
    <mergeCell ref="M1060:N1060"/>
    <mergeCell ref="A943:K943"/>
    <mergeCell ref="M943:N943"/>
    <mergeCell ref="A944:F944"/>
    <mergeCell ref="G944:L944"/>
    <mergeCell ref="M944:N944"/>
    <mergeCell ref="A945:M945"/>
    <mergeCell ref="A956:M956"/>
    <mergeCell ref="A977:M977"/>
    <mergeCell ref="N977:N10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584EB-D8C0-4ACC-AC08-32B833CC12F7}">
  <dimension ref="A1:E273"/>
  <sheetViews>
    <sheetView topLeftCell="A197" workbookViewId="0">
      <selection activeCell="G230" sqref="G230"/>
    </sheetView>
  </sheetViews>
  <sheetFormatPr defaultColWidth="11.42578125" defaultRowHeight="15"/>
  <cols>
    <col min="1" max="1" width="24.42578125" bestFit="1" customWidth="1"/>
    <col min="2" max="2" width="28" style="1" customWidth="1"/>
    <col min="3" max="3" width="13.140625" bestFit="1" customWidth="1"/>
    <col min="4" max="4" width="12.42578125" bestFit="1" customWidth="1"/>
  </cols>
  <sheetData>
    <row r="1" spans="1:5">
      <c r="A1" t="s">
        <v>311</v>
      </c>
      <c r="B1" s="1" t="s">
        <v>312</v>
      </c>
      <c r="C1" t="s">
        <v>313</v>
      </c>
      <c r="D1" t="s">
        <v>314</v>
      </c>
      <c r="E1" t="s">
        <v>315</v>
      </c>
    </row>
    <row r="2" spans="1:5">
      <c r="A2" t="s">
        <v>33</v>
      </c>
      <c r="B2" s="1">
        <v>720</v>
      </c>
      <c r="C2" s="23"/>
      <c r="D2" s="23">
        <v>12600</v>
      </c>
      <c r="E2">
        <f>Tabelle1[[#This Row],[Produktion]]-Tabelle1[[#This Row],[Verbrauch]]</f>
        <v>-12600</v>
      </c>
    </row>
    <row r="3" spans="1:5">
      <c r="A3" t="s">
        <v>210</v>
      </c>
      <c r="B3" s="1">
        <v>2005</v>
      </c>
      <c r="C3" s="23">
        <v>3600</v>
      </c>
      <c r="D3" s="23"/>
      <c r="E3">
        <f>Tabelle1[[#This Row],[Produktion]]-Tabelle1[[#This Row],[Verbrauch]]</f>
        <v>3600</v>
      </c>
    </row>
    <row r="4" spans="1:5">
      <c r="A4" t="s">
        <v>211</v>
      </c>
      <c r="B4" s="1">
        <v>880</v>
      </c>
      <c r="C4" s="23"/>
      <c r="D4" s="23">
        <v>3600</v>
      </c>
      <c r="E4">
        <f>Tabelle1[[#This Row],[Produktion]]-Tabelle1[[#This Row],[Verbrauch]]</f>
        <v>-3600</v>
      </c>
    </row>
    <row r="5" spans="1:5">
      <c r="A5" t="s">
        <v>212</v>
      </c>
      <c r="B5" s="1">
        <v>2200</v>
      </c>
      <c r="C5" s="23">
        <v>3600</v>
      </c>
      <c r="D5" s="23"/>
      <c r="E5">
        <f>Tabelle1[[#This Row],[Produktion]]-Tabelle1[[#This Row],[Verbrauch]]</f>
        <v>3600</v>
      </c>
    </row>
    <row r="6" spans="1:5">
      <c r="A6" t="s">
        <v>68</v>
      </c>
      <c r="B6" s="1">
        <v>610</v>
      </c>
      <c r="C6" s="23"/>
      <c r="D6" s="23">
        <v>5160</v>
      </c>
      <c r="E6">
        <f>Tabelle1[[#This Row],[Produktion]]-Tabelle1[[#This Row],[Verbrauch]]</f>
        <v>-5160</v>
      </c>
    </row>
    <row r="7" spans="1:5">
      <c r="A7" t="s">
        <v>122</v>
      </c>
      <c r="B7" s="1">
        <v>750</v>
      </c>
      <c r="C7" s="23">
        <v>7200</v>
      </c>
      <c r="D7" s="23"/>
      <c r="E7">
        <f>Tabelle1[[#This Row],[Produktion]]-Tabelle1[[#This Row],[Verbrauch]]</f>
        <v>7200</v>
      </c>
    </row>
    <row r="8" spans="1:5">
      <c r="A8" t="s">
        <v>295</v>
      </c>
      <c r="B8" s="1">
        <v>950</v>
      </c>
      <c r="C8" s="23"/>
      <c r="D8" s="23"/>
      <c r="E8">
        <f>Tabelle1[[#This Row],[Produktion]]-Tabelle1[[#This Row],[Verbrauch]]</f>
        <v>0</v>
      </c>
    </row>
    <row r="9" spans="1:5">
      <c r="A9" t="s">
        <v>304</v>
      </c>
      <c r="B9" s="1">
        <v>2120</v>
      </c>
      <c r="C9" s="53"/>
      <c r="D9" s="53"/>
      <c r="E9" s="54">
        <f>Tabelle1[[#This Row],[Produktion]]-Tabelle1[[#This Row],[Verbrauch]]</f>
        <v>0</v>
      </c>
    </row>
    <row r="10" spans="1:5">
      <c r="A10" t="s">
        <v>316</v>
      </c>
      <c r="B10" s="1">
        <v>1740</v>
      </c>
      <c r="C10" s="23"/>
      <c r="D10" s="23"/>
      <c r="E10">
        <f>Tabelle1[[#This Row],[Produktion]]-Tabelle1[[#This Row],[Verbrauch]]</f>
        <v>0</v>
      </c>
    </row>
    <row r="11" spans="1:5">
      <c r="A11" t="s">
        <v>48</v>
      </c>
      <c r="B11" s="1">
        <v>1580</v>
      </c>
      <c r="C11" s="23">
        <v>3360</v>
      </c>
      <c r="D11" s="23"/>
      <c r="E11">
        <f>Tabelle1[[#This Row],[Produktion]]-Tabelle1[[#This Row],[Verbrauch]]</f>
        <v>3360</v>
      </c>
    </row>
    <row r="12" spans="1:5">
      <c r="A12" t="s">
        <v>51</v>
      </c>
      <c r="B12" s="1">
        <v>1400</v>
      </c>
      <c r="C12" s="23">
        <v>4560</v>
      </c>
      <c r="D12" s="23"/>
      <c r="E12">
        <f>Tabelle1[[#This Row],[Produktion]]-Tabelle1[[#This Row],[Verbrauch]]</f>
        <v>4560</v>
      </c>
    </row>
    <row r="13" spans="1:5">
      <c r="A13" t="s">
        <v>255</v>
      </c>
      <c r="B13" s="1">
        <v>1200</v>
      </c>
      <c r="C13" s="23"/>
      <c r="D13" s="23">
        <v>33600</v>
      </c>
      <c r="E13">
        <f>Tabelle1[[#This Row],[Produktion]]-Tabelle1[[#This Row],[Verbrauch]]</f>
        <v>-33600</v>
      </c>
    </row>
    <row r="14" spans="1:5">
      <c r="A14" t="s">
        <v>317</v>
      </c>
      <c r="B14" s="1">
        <v>1610</v>
      </c>
      <c r="C14" s="23"/>
      <c r="D14" s="23"/>
      <c r="E14">
        <f>Tabelle1[[#This Row],[Produktion]]-Tabelle1[[#This Row],[Verbrauch]]</f>
        <v>0</v>
      </c>
    </row>
    <row r="15" spans="1:5">
      <c r="A15" t="s">
        <v>17</v>
      </c>
      <c r="B15" s="1">
        <v>1420</v>
      </c>
      <c r="C15" s="23">
        <v>14400</v>
      </c>
      <c r="D15" s="23"/>
      <c r="E15">
        <f>Tabelle1[[#This Row],[Produktion]]-Tabelle1[[#This Row],[Verbrauch]]</f>
        <v>14400</v>
      </c>
    </row>
    <row r="16" spans="1:5">
      <c r="A16" t="s">
        <v>213</v>
      </c>
      <c r="B16" s="1">
        <v>830</v>
      </c>
      <c r="C16" s="23"/>
      <c r="D16" s="23">
        <v>3600</v>
      </c>
      <c r="E16">
        <f>Tabelle1[[#This Row],[Produktion]]-Tabelle1[[#This Row],[Verbrauch]]</f>
        <v>-3600</v>
      </c>
    </row>
    <row r="17" spans="1:5">
      <c r="A17" t="s">
        <v>214</v>
      </c>
      <c r="B17" s="1">
        <v>2090</v>
      </c>
      <c r="C17" s="23">
        <v>3600</v>
      </c>
      <c r="D17" s="23"/>
      <c r="E17">
        <f>Tabelle1[[#This Row],[Produktion]]-Tabelle1[[#This Row],[Verbrauch]]</f>
        <v>3600</v>
      </c>
    </row>
    <row r="18" spans="1:5">
      <c r="A18" t="s">
        <v>137</v>
      </c>
      <c r="B18" s="1">
        <v>820</v>
      </c>
      <c r="C18" s="23"/>
      <c r="D18" s="23">
        <v>2400</v>
      </c>
      <c r="E18">
        <f>Tabelle1[[#This Row],[Produktion]]-Tabelle1[[#This Row],[Verbrauch]]</f>
        <v>-2400</v>
      </c>
    </row>
    <row r="19" spans="1:5">
      <c r="A19" t="s">
        <v>124</v>
      </c>
      <c r="B19" s="1">
        <v>590</v>
      </c>
      <c r="C19" s="23">
        <v>14400</v>
      </c>
      <c r="D19" s="23"/>
      <c r="E19">
        <f>Tabelle1[[#This Row],[Produktion]]-Tabelle1[[#This Row],[Verbrauch]]</f>
        <v>14400</v>
      </c>
    </row>
    <row r="20" spans="1:5">
      <c r="A20" t="s">
        <v>127</v>
      </c>
      <c r="B20" s="1">
        <v>1130</v>
      </c>
      <c r="C20" s="23">
        <v>6000</v>
      </c>
      <c r="D20" s="23"/>
      <c r="E20">
        <f>Tabelle1[[#This Row],[Produktion]]-Tabelle1[[#This Row],[Verbrauch]]</f>
        <v>6000</v>
      </c>
    </row>
    <row r="21" spans="1:5">
      <c r="A21" t="s">
        <v>29</v>
      </c>
      <c r="B21" s="1">
        <v>2200</v>
      </c>
      <c r="C21" s="23">
        <v>7200</v>
      </c>
      <c r="D21" s="23"/>
      <c r="E21">
        <f>Tabelle1[[#This Row],[Produktion]]-Tabelle1[[#This Row],[Verbrauch]]</f>
        <v>7200</v>
      </c>
    </row>
    <row r="22" spans="1:5">
      <c r="A22" t="s">
        <v>32</v>
      </c>
      <c r="B22" s="1">
        <v>2150</v>
      </c>
      <c r="C22" s="23">
        <v>6720</v>
      </c>
      <c r="D22" s="23"/>
      <c r="E22">
        <f>Tabelle1[[#This Row],[Produktion]]-Tabelle1[[#This Row],[Verbrauch]]</f>
        <v>6720</v>
      </c>
    </row>
    <row r="23" spans="1:5">
      <c r="A23" t="s">
        <v>97</v>
      </c>
      <c r="B23" s="1">
        <v>1400</v>
      </c>
      <c r="C23" s="23">
        <v>9840</v>
      </c>
      <c r="D23" s="23">
        <v>6000</v>
      </c>
      <c r="E23">
        <f>Tabelle1[[#This Row],[Produktion]]-Tabelle1[[#This Row],[Verbrauch]]</f>
        <v>3840</v>
      </c>
    </row>
    <row r="24" spans="1:5">
      <c r="A24" t="s">
        <v>52</v>
      </c>
      <c r="B24" s="1">
        <v>1900</v>
      </c>
      <c r="C24" s="23">
        <v>2880</v>
      </c>
      <c r="D24" s="23">
        <v>2400</v>
      </c>
      <c r="E24">
        <f>Tabelle1[[#This Row],[Produktion]]-Tabelle1[[#This Row],[Verbrauch]]</f>
        <v>480</v>
      </c>
    </row>
    <row r="25" spans="1:5">
      <c r="A25" t="s">
        <v>189</v>
      </c>
      <c r="B25" s="1">
        <v>3750</v>
      </c>
      <c r="C25" s="23"/>
      <c r="D25" s="23">
        <v>19680</v>
      </c>
      <c r="E25">
        <f>Tabelle1[[#This Row],[Produktion]]-Tabelle1[[#This Row],[Verbrauch]]</f>
        <v>-19680</v>
      </c>
    </row>
    <row r="26" spans="1:5">
      <c r="A26" t="s">
        <v>192</v>
      </c>
      <c r="B26" s="1">
        <v>2730</v>
      </c>
      <c r="C26" s="23">
        <v>6000</v>
      </c>
      <c r="D26" s="23"/>
      <c r="E26">
        <f>Tabelle1[[#This Row],[Produktion]]-Tabelle1[[#This Row],[Verbrauch]]</f>
        <v>6000</v>
      </c>
    </row>
    <row r="27" spans="1:5">
      <c r="A27" t="s">
        <v>193</v>
      </c>
      <c r="B27" s="1">
        <v>8000</v>
      </c>
      <c r="C27" s="23">
        <v>3360</v>
      </c>
      <c r="D27" s="23"/>
      <c r="E27">
        <f>Tabelle1[[#This Row],[Produktion]]-Tabelle1[[#This Row],[Verbrauch]]</f>
        <v>3360</v>
      </c>
    </row>
    <row r="28" spans="1:5">
      <c r="A28" t="s">
        <v>123</v>
      </c>
      <c r="B28" s="1">
        <v>760</v>
      </c>
      <c r="C28" s="23"/>
      <c r="D28" s="23">
        <v>21600</v>
      </c>
      <c r="E28">
        <f>Tabelle1[[#This Row],[Produktion]]-Tabelle1[[#This Row],[Verbrauch]]</f>
        <v>-21600</v>
      </c>
    </row>
    <row r="29" spans="1:5">
      <c r="A29" t="s">
        <v>57</v>
      </c>
      <c r="B29" s="1">
        <v>1200</v>
      </c>
      <c r="C29" s="23">
        <v>56400</v>
      </c>
      <c r="D29" s="23">
        <v>5040</v>
      </c>
      <c r="E29">
        <f>Tabelle1[[#This Row],[Produktion]]-Tabelle1[[#This Row],[Verbrauch]]</f>
        <v>51360</v>
      </c>
    </row>
    <row r="30" spans="1:5">
      <c r="A30" t="s">
        <v>63</v>
      </c>
      <c r="B30" s="1">
        <v>500</v>
      </c>
      <c r="C30" s="23"/>
      <c r="D30" s="23">
        <v>11352</v>
      </c>
      <c r="E30">
        <f>Tabelle1[[#This Row],[Produktion]]-Tabelle1[[#This Row],[Verbrauch]]</f>
        <v>-11352</v>
      </c>
    </row>
    <row r="31" spans="1:5">
      <c r="A31" t="s">
        <v>150</v>
      </c>
      <c r="B31" s="1">
        <v>380</v>
      </c>
      <c r="C31" s="23"/>
      <c r="D31" s="23">
        <v>960</v>
      </c>
      <c r="E31">
        <f>Tabelle1[[#This Row],[Produktion]]-Tabelle1[[#This Row],[Verbrauch]]</f>
        <v>-960</v>
      </c>
    </row>
    <row r="32" spans="1:5">
      <c r="A32" t="s">
        <v>34</v>
      </c>
      <c r="B32" s="1">
        <v>2100</v>
      </c>
      <c r="C32" s="23">
        <v>6000</v>
      </c>
      <c r="D32" s="23"/>
      <c r="E32">
        <f>Tabelle1[[#This Row],[Produktion]]-Tabelle1[[#This Row],[Verbrauch]]</f>
        <v>6000</v>
      </c>
    </row>
    <row r="33" spans="1:5">
      <c r="A33" t="s">
        <v>318</v>
      </c>
      <c r="B33" s="1">
        <v>1580</v>
      </c>
      <c r="C33" s="23"/>
      <c r="D33" s="23"/>
      <c r="E33">
        <f>Tabelle1[[#This Row],[Produktion]]-Tabelle1[[#This Row],[Verbrauch]]</f>
        <v>0</v>
      </c>
    </row>
    <row r="34" spans="1:5">
      <c r="A34" t="s">
        <v>80</v>
      </c>
      <c r="B34" s="1">
        <v>1200</v>
      </c>
      <c r="C34" s="23">
        <v>55200</v>
      </c>
      <c r="D34" s="23">
        <v>2400</v>
      </c>
      <c r="E34">
        <f>Tabelle1[[#This Row],[Produktion]]-Tabelle1[[#This Row],[Verbrauch]]</f>
        <v>52800</v>
      </c>
    </row>
    <row r="35" spans="1:5">
      <c r="A35" t="s">
        <v>113</v>
      </c>
      <c r="B35" s="1">
        <v>420</v>
      </c>
      <c r="C35" s="23"/>
      <c r="D35" s="23">
        <v>25200</v>
      </c>
      <c r="E35">
        <f>Tabelle1[[#This Row],[Produktion]]-Tabelle1[[#This Row],[Verbrauch]]</f>
        <v>-25200</v>
      </c>
    </row>
    <row r="36" spans="1:5">
      <c r="A36" t="s">
        <v>129</v>
      </c>
      <c r="B36" s="1">
        <v>1300</v>
      </c>
      <c r="C36" s="23">
        <v>5280</v>
      </c>
      <c r="D36" s="23"/>
      <c r="E36">
        <f>Tabelle1[[#This Row],[Produktion]]-Tabelle1[[#This Row],[Verbrauch]]</f>
        <v>5280</v>
      </c>
    </row>
    <row r="37" spans="1:5">
      <c r="A37" t="s">
        <v>131</v>
      </c>
      <c r="B37" s="1">
        <v>2660</v>
      </c>
      <c r="C37" s="23">
        <v>2880</v>
      </c>
      <c r="D37" s="23"/>
      <c r="E37">
        <f>Tabelle1[[#This Row],[Produktion]]-Tabelle1[[#This Row],[Verbrauch]]</f>
        <v>2880</v>
      </c>
    </row>
    <row r="38" spans="1:5">
      <c r="A38" t="s">
        <v>133</v>
      </c>
      <c r="B38" s="1">
        <v>940</v>
      </c>
      <c r="C38" s="23">
        <v>4080</v>
      </c>
      <c r="D38" s="23"/>
      <c r="E38">
        <f>Tabelle1[[#This Row],[Produktion]]-Tabelle1[[#This Row],[Verbrauch]]</f>
        <v>4080</v>
      </c>
    </row>
    <row r="39" spans="1:5">
      <c r="A39" t="s">
        <v>49</v>
      </c>
      <c r="B39" s="1">
        <v>1400</v>
      </c>
      <c r="C39" s="23"/>
      <c r="D39" s="23">
        <v>18912</v>
      </c>
      <c r="E39">
        <f>Tabelle1[[#This Row],[Produktion]]-Tabelle1[[#This Row],[Verbrauch]]</f>
        <v>-18912</v>
      </c>
    </row>
    <row r="40" spans="1:5">
      <c r="A40" t="s">
        <v>319</v>
      </c>
      <c r="B40" s="1">
        <v>1290</v>
      </c>
      <c r="C40" s="23"/>
      <c r="D40" s="23"/>
      <c r="E40">
        <f>Tabelle1[[#This Row],[Produktion]]-Tabelle1[[#This Row],[Verbrauch]]</f>
        <v>0</v>
      </c>
    </row>
    <row r="41" spans="1:5">
      <c r="A41" t="s">
        <v>136</v>
      </c>
      <c r="B41" s="1">
        <v>950</v>
      </c>
      <c r="C41" s="23">
        <v>4080</v>
      </c>
      <c r="D41" s="23"/>
      <c r="E41">
        <f>Tabelle1[[#This Row],[Produktion]]-Tabelle1[[#This Row],[Verbrauch]]</f>
        <v>4080</v>
      </c>
    </row>
    <row r="42" spans="1:5">
      <c r="A42" t="s">
        <v>138</v>
      </c>
      <c r="B42" s="1">
        <v>1360</v>
      </c>
      <c r="C42" s="23">
        <v>3600</v>
      </c>
      <c r="D42" s="23"/>
      <c r="E42">
        <f>Tabelle1[[#This Row],[Produktion]]-Tabelle1[[#This Row],[Verbrauch]]</f>
        <v>3600</v>
      </c>
    </row>
    <row r="43" spans="1:5">
      <c r="A43" t="s">
        <v>140</v>
      </c>
      <c r="B43" s="1">
        <v>1650</v>
      </c>
      <c r="C43" s="23">
        <v>4560</v>
      </c>
      <c r="D43" s="23"/>
      <c r="E43">
        <f>Tabelle1[[#This Row],[Produktion]]-Tabelle1[[#This Row],[Verbrauch]]</f>
        <v>4560</v>
      </c>
    </row>
    <row r="44" spans="1:5">
      <c r="A44" t="s">
        <v>142</v>
      </c>
      <c r="B44" s="1">
        <v>1880</v>
      </c>
      <c r="C44" s="23">
        <v>3600</v>
      </c>
      <c r="D44" s="23"/>
      <c r="E44">
        <f>Tabelle1[[#This Row],[Produktion]]-Tabelle1[[#This Row],[Verbrauch]]</f>
        <v>3600</v>
      </c>
    </row>
    <row r="45" spans="1:5">
      <c r="A45" t="s">
        <v>194</v>
      </c>
      <c r="B45" s="1">
        <v>1720</v>
      </c>
      <c r="C45" s="23">
        <v>19920</v>
      </c>
      <c r="D45" s="23"/>
      <c r="E45">
        <f>Tabelle1[[#This Row],[Produktion]]-Tabelle1[[#This Row],[Verbrauch]]</f>
        <v>19920</v>
      </c>
    </row>
    <row r="46" spans="1:5">
      <c r="A46" t="s">
        <v>108</v>
      </c>
      <c r="B46" s="1">
        <v>185</v>
      </c>
      <c r="C46" s="23"/>
      <c r="D46" s="23">
        <v>38400</v>
      </c>
      <c r="E46">
        <f>Tabelle1[[#This Row],[Produktion]]-Tabelle1[[#This Row],[Verbrauch]]</f>
        <v>-38400</v>
      </c>
    </row>
    <row r="47" spans="1:5">
      <c r="A47" t="s">
        <v>92</v>
      </c>
      <c r="B47" s="1">
        <v>1000</v>
      </c>
      <c r="C47" s="23"/>
      <c r="D47" s="23">
        <v>12384</v>
      </c>
      <c r="E47">
        <f>Tabelle1[[#This Row],[Produktion]]-Tabelle1[[#This Row],[Verbrauch]]</f>
        <v>-12384</v>
      </c>
    </row>
    <row r="48" spans="1:5">
      <c r="A48" t="s">
        <v>65</v>
      </c>
      <c r="B48" s="1">
        <v>460</v>
      </c>
      <c r="C48" s="23"/>
      <c r="D48" s="23">
        <v>3048</v>
      </c>
      <c r="E48">
        <f>Tabelle1[[#This Row],[Produktion]]-Tabelle1[[#This Row],[Verbrauch]]</f>
        <v>-3048</v>
      </c>
    </row>
    <row r="49" spans="1:5">
      <c r="A49" t="s">
        <v>130</v>
      </c>
      <c r="B49" s="1">
        <v>1100</v>
      </c>
      <c r="C49" s="23"/>
      <c r="D49" s="23">
        <v>14400</v>
      </c>
      <c r="E49">
        <f>Tabelle1[[#This Row],[Produktion]]-Tabelle1[[#This Row],[Verbrauch]]</f>
        <v>-14400</v>
      </c>
    </row>
    <row r="50" spans="1:5">
      <c r="A50" t="s">
        <v>36</v>
      </c>
      <c r="B50" s="1">
        <v>490</v>
      </c>
      <c r="C50" s="23"/>
      <c r="D50" s="23">
        <v>15360</v>
      </c>
      <c r="E50">
        <f>Tabelle1[[#This Row],[Produktion]]-Tabelle1[[#This Row],[Verbrauch]]</f>
        <v>-15360</v>
      </c>
    </row>
    <row r="51" spans="1:5">
      <c r="A51" t="s">
        <v>215</v>
      </c>
      <c r="B51" s="1">
        <v>1600</v>
      </c>
      <c r="C51" s="23">
        <v>3600</v>
      </c>
      <c r="D51" s="23"/>
      <c r="E51">
        <f>Tabelle1[[#This Row],[Produktion]]-Tabelle1[[#This Row],[Verbrauch]]</f>
        <v>3600</v>
      </c>
    </row>
    <row r="52" spans="1:5">
      <c r="A52" t="s">
        <v>143</v>
      </c>
      <c r="B52" s="1">
        <v>1070</v>
      </c>
      <c r="C52" s="23">
        <v>10800</v>
      </c>
      <c r="D52" s="23"/>
      <c r="E52">
        <f>Tabelle1[[#This Row],[Produktion]]-Tabelle1[[#This Row],[Verbrauch]]</f>
        <v>10800</v>
      </c>
    </row>
    <row r="53" spans="1:5">
      <c r="A53" t="s">
        <v>247</v>
      </c>
      <c r="B53" s="1">
        <v>2100</v>
      </c>
      <c r="C53" s="23">
        <v>6000</v>
      </c>
      <c r="D53" s="23"/>
      <c r="E53">
        <f>Tabelle1[[#This Row],[Produktion]]-Tabelle1[[#This Row],[Verbrauch]]</f>
        <v>6000</v>
      </c>
    </row>
    <row r="54" spans="1:5">
      <c r="A54" t="s">
        <v>73</v>
      </c>
      <c r="B54" s="1">
        <v>1170</v>
      </c>
      <c r="C54" s="23">
        <v>6000</v>
      </c>
      <c r="D54" s="23"/>
      <c r="E54">
        <f>Tabelle1[[#This Row],[Produktion]]-Tabelle1[[#This Row],[Verbrauch]]</f>
        <v>6000</v>
      </c>
    </row>
    <row r="55" spans="1:5">
      <c r="A55" t="s">
        <v>145</v>
      </c>
      <c r="B55" s="1">
        <v>260</v>
      </c>
      <c r="C55" s="23">
        <v>9600</v>
      </c>
      <c r="D55" s="23"/>
      <c r="E55">
        <f>Tabelle1[[#This Row],[Produktion]]-Tabelle1[[#This Row],[Verbrauch]]</f>
        <v>9600</v>
      </c>
    </row>
    <row r="56" spans="1:5">
      <c r="A56" t="s">
        <v>275</v>
      </c>
      <c r="B56" s="1">
        <v>1940</v>
      </c>
      <c r="C56" s="23">
        <v>4800</v>
      </c>
      <c r="D56" s="23"/>
      <c r="E56">
        <f>Tabelle1[[#This Row],[Produktion]]-Tabelle1[[#This Row],[Verbrauch]]</f>
        <v>4800</v>
      </c>
    </row>
    <row r="57" spans="1:5">
      <c r="A57" t="s">
        <v>183</v>
      </c>
      <c r="B57" s="1">
        <v>1660</v>
      </c>
      <c r="C57" s="23">
        <v>12000</v>
      </c>
      <c r="D57" s="23">
        <v>12000</v>
      </c>
      <c r="E57">
        <f>Tabelle1[[#This Row],[Produktion]]-Tabelle1[[#This Row],[Verbrauch]]</f>
        <v>0</v>
      </c>
    </row>
    <row r="58" spans="1:5">
      <c r="A58" t="s">
        <v>26</v>
      </c>
      <c r="B58" s="1">
        <v>1780</v>
      </c>
      <c r="C58" s="23"/>
      <c r="D58" s="23">
        <v>3624</v>
      </c>
      <c r="E58">
        <f>Tabelle1[[#This Row],[Produktion]]-Tabelle1[[#This Row],[Verbrauch]]</f>
        <v>-3624</v>
      </c>
    </row>
    <row r="59" spans="1:5">
      <c r="A59" t="s">
        <v>260</v>
      </c>
      <c r="B59" s="1">
        <v>4960</v>
      </c>
      <c r="C59" s="23">
        <v>2400</v>
      </c>
      <c r="D59" s="23"/>
      <c r="E59">
        <f>Tabelle1[[#This Row],[Produktion]]-Tabelle1[[#This Row],[Verbrauch]]</f>
        <v>2400</v>
      </c>
    </row>
    <row r="60" spans="1:5">
      <c r="A60" t="s">
        <v>202</v>
      </c>
      <c r="B60" s="1">
        <v>360</v>
      </c>
      <c r="C60" s="23"/>
      <c r="D60" s="23">
        <v>52800</v>
      </c>
      <c r="E60">
        <f>Tabelle1[[#This Row],[Produktion]]-Tabelle1[[#This Row],[Verbrauch]]</f>
        <v>-52800</v>
      </c>
    </row>
    <row r="61" spans="1:5">
      <c r="A61" t="s">
        <v>99</v>
      </c>
      <c r="B61" s="1">
        <v>1200</v>
      </c>
      <c r="C61" s="23">
        <v>38400</v>
      </c>
      <c r="D61" s="23"/>
      <c r="E61">
        <f>Tabelle1[[#This Row],[Produktion]]-Tabelle1[[#This Row],[Verbrauch]]</f>
        <v>38400</v>
      </c>
    </row>
    <row r="62" spans="1:5">
      <c r="A62" t="s">
        <v>35</v>
      </c>
      <c r="B62" s="1">
        <v>2550</v>
      </c>
      <c r="C62" s="23">
        <v>4800</v>
      </c>
      <c r="D62" s="23"/>
      <c r="E62">
        <f>Tabelle1[[#This Row],[Produktion]]-Tabelle1[[#This Row],[Verbrauch]]</f>
        <v>4800</v>
      </c>
    </row>
    <row r="63" spans="1:5">
      <c r="A63" t="s">
        <v>152</v>
      </c>
      <c r="B63" s="1">
        <v>490</v>
      </c>
      <c r="C63" s="23"/>
      <c r="D63" s="23">
        <v>192</v>
      </c>
      <c r="E63">
        <f>Tabelle1[[#This Row],[Produktion]]-Tabelle1[[#This Row],[Verbrauch]]</f>
        <v>-192</v>
      </c>
    </row>
    <row r="64" spans="1:5">
      <c r="A64" t="s">
        <v>102</v>
      </c>
      <c r="B64" s="1">
        <v>970</v>
      </c>
      <c r="C64" s="23">
        <v>24000</v>
      </c>
      <c r="D64" s="23"/>
      <c r="E64">
        <f>Tabelle1[[#This Row],[Produktion]]-Tabelle1[[#This Row],[Verbrauch]]</f>
        <v>24000</v>
      </c>
    </row>
    <row r="65" spans="1:5">
      <c r="A65" t="s">
        <v>234</v>
      </c>
      <c r="B65" s="1">
        <v>1500</v>
      </c>
      <c r="C65" s="23">
        <v>2400</v>
      </c>
      <c r="D65" s="23"/>
      <c r="E65">
        <f>Tabelle1[[#This Row],[Produktion]]-Tabelle1[[#This Row],[Verbrauch]]</f>
        <v>2400</v>
      </c>
    </row>
    <row r="66" spans="1:5">
      <c r="A66" t="s">
        <v>320</v>
      </c>
      <c r="B66" s="1">
        <v>120</v>
      </c>
      <c r="C66" s="23"/>
      <c r="D66" s="23"/>
      <c r="E66">
        <f>Tabelle1[[#This Row],[Produktion]]-Tabelle1[[#This Row],[Verbrauch]]</f>
        <v>0</v>
      </c>
    </row>
    <row r="67" spans="1:5">
      <c r="A67" t="s">
        <v>135</v>
      </c>
      <c r="B67" s="1">
        <v>430</v>
      </c>
      <c r="C67" s="23"/>
      <c r="D67" s="23">
        <v>2400</v>
      </c>
      <c r="E67">
        <f>Tabelle1[[#This Row],[Produktion]]-Tabelle1[[#This Row],[Verbrauch]]</f>
        <v>-2400</v>
      </c>
    </row>
    <row r="68" spans="1:5">
      <c r="A68" t="s">
        <v>89</v>
      </c>
      <c r="B68" s="1">
        <v>40</v>
      </c>
      <c r="C68" s="23"/>
      <c r="D68" s="23">
        <v>108000</v>
      </c>
      <c r="E68">
        <f>Tabelle1[[#This Row],[Produktion]]-Tabelle1[[#This Row],[Verbrauch]]</f>
        <v>-108000</v>
      </c>
    </row>
    <row r="69" spans="1:5">
      <c r="A69" t="s">
        <v>86</v>
      </c>
      <c r="B69" s="1">
        <v>40</v>
      </c>
      <c r="C69" s="23"/>
      <c r="D69" s="23">
        <v>108000</v>
      </c>
      <c r="E69">
        <f>Tabelle1[[#This Row],[Produktion]]-Tabelle1[[#This Row],[Verbrauch]]</f>
        <v>-108000</v>
      </c>
    </row>
    <row r="70" spans="1:5">
      <c r="A70" t="s">
        <v>16</v>
      </c>
      <c r="B70" s="1">
        <v>335</v>
      </c>
      <c r="C70" s="23"/>
      <c r="D70" s="23">
        <v>18000</v>
      </c>
      <c r="E70">
        <f>Tabelle1[[#This Row],[Produktion]]-Tabelle1[[#This Row],[Verbrauch]]</f>
        <v>-18000</v>
      </c>
    </row>
    <row r="71" spans="1:5">
      <c r="A71" t="s">
        <v>321</v>
      </c>
      <c r="B71" s="1">
        <v>45</v>
      </c>
      <c r="C71" s="23"/>
      <c r="D71" s="23"/>
      <c r="E71">
        <f>Tabelle1[[#This Row],[Produktion]]-Tabelle1[[#This Row],[Verbrauch]]</f>
        <v>0</v>
      </c>
    </row>
    <row r="72" spans="1:5">
      <c r="A72" t="s">
        <v>203</v>
      </c>
      <c r="B72" s="1">
        <v>340</v>
      </c>
      <c r="C72" s="23">
        <v>9360</v>
      </c>
      <c r="D72" s="23">
        <v>48000</v>
      </c>
      <c r="E72">
        <f>Tabelle1[[#This Row],[Produktion]]-Tabelle1[[#This Row],[Verbrauch]]</f>
        <v>-38640</v>
      </c>
    </row>
    <row r="73" spans="1:5">
      <c r="A73" t="s">
        <v>45</v>
      </c>
      <c r="B73" s="1">
        <v>570</v>
      </c>
      <c r="C73" s="23"/>
      <c r="D73" s="23">
        <v>41280</v>
      </c>
      <c r="E73">
        <f>Tabelle1[[#This Row],[Produktion]]-Tabelle1[[#This Row],[Verbrauch]]</f>
        <v>-41280</v>
      </c>
    </row>
    <row r="74" spans="1:5">
      <c r="A74" t="s">
        <v>266</v>
      </c>
      <c r="B74" s="1">
        <v>1100</v>
      </c>
      <c r="C74" s="23">
        <v>12000</v>
      </c>
      <c r="D74" s="23"/>
      <c r="E74">
        <f>Tabelle1[[#This Row],[Produktion]]-Tabelle1[[#This Row],[Verbrauch]]</f>
        <v>12000</v>
      </c>
    </row>
    <row r="75" spans="1:5">
      <c r="A75" t="s">
        <v>204</v>
      </c>
      <c r="B75" s="1">
        <v>240</v>
      </c>
      <c r="C75" s="23"/>
      <c r="D75" s="23">
        <v>52800</v>
      </c>
      <c r="E75">
        <f>Tabelle1[[#This Row],[Produktion]]-Tabelle1[[#This Row],[Verbrauch]]</f>
        <v>-52800</v>
      </c>
    </row>
    <row r="76" spans="1:5">
      <c r="A76" t="s">
        <v>22</v>
      </c>
      <c r="B76" s="1">
        <v>310</v>
      </c>
      <c r="C76" s="23"/>
      <c r="D76" s="23">
        <v>2592</v>
      </c>
      <c r="E76">
        <f>Tabelle1[[#This Row],[Produktion]]-Tabelle1[[#This Row],[Verbrauch]]</f>
        <v>-2592</v>
      </c>
    </row>
    <row r="77" spans="1:5">
      <c r="A77" t="s">
        <v>118</v>
      </c>
      <c r="B77" s="1">
        <v>1200</v>
      </c>
      <c r="C77" s="23">
        <v>36000</v>
      </c>
      <c r="D77" s="23"/>
      <c r="E77">
        <f>Tabelle1[[#This Row],[Produktion]]-Tabelle1[[#This Row],[Verbrauch]]</f>
        <v>36000</v>
      </c>
    </row>
    <row r="78" spans="1:5">
      <c r="A78" t="s">
        <v>322</v>
      </c>
      <c r="B78" s="1">
        <v>60</v>
      </c>
      <c r="C78" s="23"/>
      <c r="D78" s="23"/>
      <c r="E78">
        <f>Tabelle1[[#This Row],[Produktion]]-Tabelle1[[#This Row],[Verbrauch]]</f>
        <v>0</v>
      </c>
    </row>
    <row r="79" spans="1:5">
      <c r="A79" t="s">
        <v>208</v>
      </c>
      <c r="B79" s="1">
        <v>25</v>
      </c>
      <c r="C79" s="23"/>
      <c r="D79" s="23">
        <v>4800</v>
      </c>
      <c r="E79">
        <f>Tabelle1[[#This Row],[Produktion]]-Tabelle1[[#This Row],[Verbrauch]]</f>
        <v>-4800</v>
      </c>
    </row>
    <row r="80" spans="1:5">
      <c r="A80" t="s">
        <v>18</v>
      </c>
      <c r="B80" s="1">
        <v>360</v>
      </c>
      <c r="C80" s="23"/>
      <c r="D80" s="23">
        <v>2400</v>
      </c>
      <c r="E80">
        <f>Tabelle1[[#This Row],[Produktion]]-Tabelle1[[#This Row],[Verbrauch]]</f>
        <v>-2400</v>
      </c>
    </row>
    <row r="81" spans="1:5">
      <c r="A81" t="s">
        <v>115</v>
      </c>
      <c r="B81" s="1">
        <v>450</v>
      </c>
      <c r="C81" s="23"/>
      <c r="D81" s="23">
        <v>8400</v>
      </c>
      <c r="E81">
        <f>Tabelle1[[#This Row],[Produktion]]-Tabelle1[[#This Row],[Verbrauch]]</f>
        <v>-8400</v>
      </c>
    </row>
    <row r="82" spans="1:5">
      <c r="A82" t="s">
        <v>205</v>
      </c>
      <c r="B82" s="1">
        <v>1000</v>
      </c>
      <c r="C82" s="23"/>
      <c r="D82" s="23">
        <v>62760</v>
      </c>
      <c r="E82">
        <f>Tabelle1[[#This Row],[Produktion]]-Tabelle1[[#This Row],[Verbrauch]]</f>
        <v>-62760</v>
      </c>
    </row>
    <row r="83" spans="1:5">
      <c r="A83" t="s">
        <v>94</v>
      </c>
      <c r="B83" s="1">
        <v>2920</v>
      </c>
      <c r="C83" s="23">
        <v>4392</v>
      </c>
      <c r="D83" s="23">
        <v>2400</v>
      </c>
      <c r="E83">
        <f>Tabelle1[[#This Row],[Produktion]]-Tabelle1[[#This Row],[Verbrauch]]</f>
        <v>1992</v>
      </c>
    </row>
    <row r="84" spans="1:5">
      <c r="A84" t="s">
        <v>37</v>
      </c>
      <c r="B84" s="1">
        <v>1050</v>
      </c>
      <c r="C84" s="23"/>
      <c r="D84" s="23">
        <v>3120</v>
      </c>
      <c r="E84">
        <f>Tabelle1[[#This Row],[Produktion]]-Tabelle1[[#This Row],[Verbrauch]]</f>
        <v>-3120</v>
      </c>
    </row>
    <row r="85" spans="1:5">
      <c r="A85" t="s">
        <v>249</v>
      </c>
      <c r="B85" s="1">
        <v>1560</v>
      </c>
      <c r="C85" s="23">
        <v>5520</v>
      </c>
      <c r="D85" s="23"/>
      <c r="E85">
        <f>Tabelle1[[#This Row],[Produktion]]-Tabelle1[[#This Row],[Verbrauch]]</f>
        <v>5520</v>
      </c>
    </row>
    <row r="86" spans="1:5">
      <c r="A86" t="s">
        <v>38</v>
      </c>
      <c r="B86" s="1">
        <v>2580</v>
      </c>
      <c r="C86" s="23">
        <v>3600</v>
      </c>
      <c r="D86" s="23"/>
      <c r="E86">
        <f>Tabelle1[[#This Row],[Produktion]]-Tabelle1[[#This Row],[Verbrauch]]</f>
        <v>3600</v>
      </c>
    </row>
    <row r="87" spans="1:5">
      <c r="A87" t="s">
        <v>267</v>
      </c>
      <c r="B87" s="1">
        <v>1600</v>
      </c>
      <c r="C87" s="23">
        <v>13200</v>
      </c>
      <c r="D87" s="23"/>
      <c r="E87">
        <f>Tabelle1[[#This Row],[Produktion]]-Tabelle1[[#This Row],[Verbrauch]]</f>
        <v>13200</v>
      </c>
    </row>
    <row r="88" spans="1:5">
      <c r="A88" t="s">
        <v>196</v>
      </c>
      <c r="B88" s="1">
        <v>1100</v>
      </c>
      <c r="C88" s="23">
        <v>6000</v>
      </c>
      <c r="D88" s="23"/>
      <c r="E88">
        <f>Tabelle1[[#This Row],[Produktion]]-Tabelle1[[#This Row],[Verbrauch]]</f>
        <v>6000</v>
      </c>
    </row>
    <row r="89" spans="1:5">
      <c r="A89" t="s">
        <v>195</v>
      </c>
      <c r="B89" s="1">
        <v>410</v>
      </c>
      <c r="C89" s="23"/>
      <c r="D89" s="23">
        <v>6720</v>
      </c>
      <c r="E89">
        <f>Tabelle1[[#This Row],[Produktion]]-Tabelle1[[#This Row],[Verbrauch]]</f>
        <v>-6720</v>
      </c>
    </row>
    <row r="90" spans="1:5">
      <c r="A90" t="s">
        <v>117</v>
      </c>
      <c r="B90" s="1">
        <v>220</v>
      </c>
      <c r="C90" s="23">
        <v>72000</v>
      </c>
      <c r="D90" s="23">
        <v>19200</v>
      </c>
      <c r="E90">
        <f>Tabelle1[[#This Row],[Produktion]]-Tabelle1[[#This Row],[Verbrauch]]</f>
        <v>52800</v>
      </c>
    </row>
    <row r="91" spans="1:5">
      <c r="A91" t="s">
        <v>132</v>
      </c>
      <c r="B91" s="1">
        <v>150</v>
      </c>
      <c r="C91" s="23"/>
      <c r="D91" s="23">
        <v>56880</v>
      </c>
      <c r="E91">
        <f>Tabelle1[[#This Row],[Produktion]]-Tabelle1[[#This Row],[Verbrauch]]</f>
        <v>-56880</v>
      </c>
    </row>
    <row r="92" spans="1:5">
      <c r="A92" t="s">
        <v>146</v>
      </c>
      <c r="B92" s="1">
        <v>570</v>
      </c>
      <c r="C92" s="23">
        <v>6000</v>
      </c>
      <c r="D92" s="23"/>
      <c r="E92">
        <f>Tabelle1[[#This Row],[Produktion]]-Tabelle1[[#This Row],[Verbrauch]]</f>
        <v>6000</v>
      </c>
    </row>
    <row r="93" spans="1:5">
      <c r="A93" t="s">
        <v>216</v>
      </c>
      <c r="B93" s="1">
        <v>1210</v>
      </c>
      <c r="C93" s="23">
        <v>9600</v>
      </c>
      <c r="D93" s="23"/>
      <c r="E93">
        <f>Tabelle1[[#This Row],[Produktion]]-Tabelle1[[#This Row],[Verbrauch]]</f>
        <v>9600</v>
      </c>
    </row>
    <row r="94" spans="1:5">
      <c r="A94" t="s">
        <v>284</v>
      </c>
      <c r="B94" s="1">
        <v>220</v>
      </c>
      <c r="C94" s="23"/>
      <c r="D94" s="23"/>
      <c r="E94">
        <f>Tabelle1[[#This Row],[Produktion]]-Tabelle1[[#This Row],[Verbrauch]]</f>
        <v>0</v>
      </c>
    </row>
    <row r="95" spans="1:5">
      <c r="A95" t="s">
        <v>147</v>
      </c>
      <c r="B95" s="1">
        <v>880</v>
      </c>
      <c r="C95" s="23">
        <v>6048</v>
      </c>
      <c r="D95" s="23"/>
      <c r="E95">
        <f>Tabelle1[[#This Row],[Produktion]]-Tabelle1[[#This Row],[Verbrauch]]</f>
        <v>6048</v>
      </c>
    </row>
    <row r="96" spans="1:5">
      <c r="A96" t="s">
        <v>53</v>
      </c>
      <c r="B96" s="1">
        <v>1520</v>
      </c>
      <c r="C96" s="23">
        <v>3600</v>
      </c>
      <c r="D96" s="23"/>
      <c r="E96">
        <f>Tabelle1[[#This Row],[Produktion]]-Tabelle1[[#This Row],[Verbrauch]]</f>
        <v>3600</v>
      </c>
    </row>
    <row r="97" spans="1:5">
      <c r="A97" t="s">
        <v>243</v>
      </c>
      <c r="B97" s="1">
        <v>1500</v>
      </c>
      <c r="C97" s="23">
        <v>27600</v>
      </c>
      <c r="D97" s="23"/>
      <c r="E97">
        <f>Tabelle1[[#This Row],[Produktion]]-Tabelle1[[#This Row],[Verbrauch]]</f>
        <v>27600</v>
      </c>
    </row>
    <row r="98" spans="1:5">
      <c r="A98" t="s">
        <v>43</v>
      </c>
      <c r="B98" s="1">
        <v>255</v>
      </c>
      <c r="C98" s="23"/>
      <c r="D98" s="23">
        <v>74400</v>
      </c>
      <c r="E98">
        <f>Tabelle1[[#This Row],[Produktion]]-Tabelle1[[#This Row],[Verbrauch]]</f>
        <v>-74400</v>
      </c>
    </row>
    <row r="99" spans="1:5">
      <c r="A99" t="s">
        <v>286</v>
      </c>
      <c r="B99" s="1">
        <v>240</v>
      </c>
      <c r="C99" s="23"/>
      <c r="D99" s="23"/>
      <c r="E99">
        <f>Tabelle1[[#This Row],[Produktion]]-Tabelle1[[#This Row],[Verbrauch]]</f>
        <v>0</v>
      </c>
    </row>
    <row r="100" spans="1:5">
      <c r="A100" t="s">
        <v>148</v>
      </c>
      <c r="B100" s="1">
        <v>1270</v>
      </c>
      <c r="C100" s="23">
        <v>4800</v>
      </c>
      <c r="D100" s="23"/>
      <c r="E100">
        <f>Tabelle1[[#This Row],[Produktion]]-Tabelle1[[#This Row],[Verbrauch]]</f>
        <v>4800</v>
      </c>
    </row>
    <row r="101" spans="1:5">
      <c r="A101" t="s">
        <v>163</v>
      </c>
      <c r="B101" s="1">
        <v>2930</v>
      </c>
      <c r="C101" s="23">
        <v>18960</v>
      </c>
      <c r="D101" s="23">
        <v>12984</v>
      </c>
      <c r="E101">
        <f>Tabelle1[[#This Row],[Produktion]]-Tabelle1[[#This Row],[Verbrauch]]</f>
        <v>5976</v>
      </c>
    </row>
    <row r="102" spans="1:5">
      <c r="A102" t="s">
        <v>149</v>
      </c>
      <c r="B102" s="1">
        <v>2700</v>
      </c>
      <c r="C102" s="23">
        <v>3600</v>
      </c>
      <c r="D102" s="23"/>
      <c r="E102">
        <f>Tabelle1[[#This Row],[Produktion]]-Tabelle1[[#This Row],[Verbrauch]]</f>
        <v>3600</v>
      </c>
    </row>
    <row r="103" spans="1:5">
      <c r="A103" t="s">
        <v>75</v>
      </c>
      <c r="B103" s="1">
        <v>990</v>
      </c>
      <c r="C103" s="23">
        <v>9600</v>
      </c>
      <c r="D103" s="23"/>
      <c r="E103">
        <f>Tabelle1[[#This Row],[Produktion]]-Tabelle1[[#This Row],[Verbrauch]]</f>
        <v>9600</v>
      </c>
    </row>
    <row r="104" spans="1:5">
      <c r="A104" t="s">
        <v>67</v>
      </c>
      <c r="B104" s="1">
        <v>1900</v>
      </c>
      <c r="C104" s="23">
        <v>4800</v>
      </c>
      <c r="D104" s="23">
        <v>13632</v>
      </c>
      <c r="E104">
        <f>Tabelle1[[#This Row],[Produktion]]-Tabelle1[[#This Row],[Verbrauch]]</f>
        <v>-8832</v>
      </c>
    </row>
    <row r="105" spans="1:5">
      <c r="A105" t="s">
        <v>251</v>
      </c>
      <c r="B105" s="1">
        <v>2100</v>
      </c>
      <c r="C105" s="23">
        <v>6000</v>
      </c>
      <c r="D105" s="23"/>
      <c r="E105">
        <f>Tabelle1[[#This Row],[Produktion]]-Tabelle1[[#This Row],[Verbrauch]]</f>
        <v>6000</v>
      </c>
    </row>
    <row r="106" spans="1:5">
      <c r="A106" t="s">
        <v>174</v>
      </c>
      <c r="B106" s="1">
        <v>1550</v>
      </c>
      <c r="C106" s="23"/>
      <c r="D106" s="23">
        <v>10800</v>
      </c>
      <c r="E106">
        <f>Tabelle1[[#This Row],[Produktion]]-Tabelle1[[#This Row],[Verbrauch]]</f>
        <v>-10800</v>
      </c>
    </row>
    <row r="107" spans="1:5">
      <c r="A107" t="s">
        <v>151</v>
      </c>
      <c r="B107" s="1">
        <v>660</v>
      </c>
      <c r="C107" s="23">
        <v>4800</v>
      </c>
      <c r="D107" s="23"/>
      <c r="E107">
        <f>Tabelle1[[#This Row],[Produktion]]-Tabelle1[[#This Row],[Verbrauch]]</f>
        <v>4800</v>
      </c>
    </row>
    <row r="108" spans="1:5">
      <c r="A108" t="s">
        <v>217</v>
      </c>
      <c r="B108" s="1">
        <v>1050</v>
      </c>
      <c r="C108" s="23"/>
      <c r="D108" s="23">
        <v>3000</v>
      </c>
      <c r="E108">
        <f>Tabelle1[[#This Row],[Produktion]]-Tabelle1[[#This Row],[Verbrauch]]</f>
        <v>-3000</v>
      </c>
    </row>
    <row r="109" spans="1:5">
      <c r="A109" t="s">
        <v>218</v>
      </c>
      <c r="B109" s="1">
        <v>2050</v>
      </c>
      <c r="C109" s="23">
        <v>3600</v>
      </c>
      <c r="D109" s="23"/>
      <c r="E109">
        <f>Tabelle1[[#This Row],[Produktion]]-Tabelle1[[#This Row],[Verbrauch]]</f>
        <v>3600</v>
      </c>
    </row>
    <row r="110" spans="1:5">
      <c r="A110" t="s">
        <v>323</v>
      </c>
      <c r="B110" s="1">
        <v>65</v>
      </c>
      <c r="C110" s="23"/>
      <c r="D110" s="23"/>
      <c r="E110">
        <f>Tabelle1[[#This Row],[Produktion]]-Tabelle1[[#This Row],[Verbrauch]]</f>
        <v>0</v>
      </c>
    </row>
    <row r="111" spans="1:5">
      <c r="A111" t="s">
        <v>201</v>
      </c>
      <c r="B111" s="1">
        <v>80</v>
      </c>
      <c r="C111" s="23"/>
      <c r="D111" s="23">
        <v>86400</v>
      </c>
      <c r="E111">
        <f>Tabelle1[[#This Row],[Produktion]]-Tabelle1[[#This Row],[Verbrauch]]</f>
        <v>-86400</v>
      </c>
    </row>
    <row r="112" spans="1:5">
      <c r="A112" t="s">
        <v>105</v>
      </c>
      <c r="B112" s="1">
        <v>120</v>
      </c>
      <c r="C112" s="23"/>
      <c r="D112" s="23"/>
      <c r="E112">
        <f>Tabelle1[[#This Row],[Produktion]]-Tabelle1[[#This Row],[Verbrauch]]</f>
        <v>0</v>
      </c>
    </row>
    <row r="113" spans="1:5">
      <c r="A113" t="s">
        <v>302</v>
      </c>
      <c r="B113" s="1">
        <v>10700</v>
      </c>
      <c r="C113" s="23"/>
      <c r="D113" s="23"/>
      <c r="E113">
        <f>Tabelle1[[#This Row],[Produktion]]-Tabelle1[[#This Row],[Verbrauch]]</f>
        <v>0</v>
      </c>
    </row>
    <row r="114" spans="1:5">
      <c r="A114" t="s">
        <v>109</v>
      </c>
      <c r="B114" s="1">
        <v>350</v>
      </c>
      <c r="C114" s="23">
        <v>8640</v>
      </c>
      <c r="D114" s="23"/>
      <c r="E114">
        <f>Tabelle1[[#This Row],[Produktion]]-Tabelle1[[#This Row],[Verbrauch]]</f>
        <v>8640</v>
      </c>
    </row>
    <row r="115" spans="1:5">
      <c r="A115" t="s">
        <v>64</v>
      </c>
      <c r="B115" s="1">
        <v>480</v>
      </c>
      <c r="C115" s="23"/>
      <c r="D115" s="23">
        <v>10800</v>
      </c>
      <c r="E115">
        <f>Tabelle1[[#This Row],[Produktion]]-Tabelle1[[#This Row],[Verbrauch]]</f>
        <v>-10800</v>
      </c>
    </row>
    <row r="116" spans="1:5">
      <c r="A116" t="s">
        <v>250</v>
      </c>
      <c r="B116" s="1">
        <v>1550</v>
      </c>
      <c r="C116" s="23">
        <v>9120</v>
      </c>
      <c r="D116" s="23"/>
      <c r="E116">
        <f>Tabelle1[[#This Row],[Produktion]]-Tabelle1[[#This Row],[Verbrauch]]</f>
        <v>9120</v>
      </c>
    </row>
    <row r="117" spans="1:5">
      <c r="A117" t="s">
        <v>153</v>
      </c>
      <c r="B117" s="1">
        <v>1800</v>
      </c>
      <c r="C117" s="23">
        <v>2880</v>
      </c>
      <c r="D117" s="23"/>
      <c r="E117">
        <f>Tabelle1[[#This Row],[Produktion]]-Tabelle1[[#This Row],[Verbrauch]]</f>
        <v>2880</v>
      </c>
    </row>
    <row r="118" spans="1:5">
      <c r="A118" t="s">
        <v>126</v>
      </c>
      <c r="B118" s="1">
        <v>120</v>
      </c>
      <c r="C118" s="23"/>
      <c r="D118" s="23">
        <v>7128</v>
      </c>
      <c r="E118">
        <f>Tabelle1[[#This Row],[Produktion]]-Tabelle1[[#This Row],[Verbrauch]]</f>
        <v>-7128</v>
      </c>
    </row>
    <row r="119" spans="1:5">
      <c r="A119" t="s">
        <v>324</v>
      </c>
      <c r="B119" s="1">
        <v>45</v>
      </c>
      <c r="C119" s="23"/>
      <c r="D119" s="23"/>
      <c r="E119">
        <f>Tabelle1[[#This Row],[Produktion]]-Tabelle1[[#This Row],[Verbrauch]]</f>
        <v>0</v>
      </c>
    </row>
    <row r="120" spans="1:5">
      <c r="A120" t="s">
        <v>55</v>
      </c>
      <c r="B120" s="1">
        <v>3500</v>
      </c>
      <c r="C120" s="23">
        <v>7920</v>
      </c>
      <c r="D120" s="23"/>
      <c r="E120">
        <f>Tabelle1[[#This Row],[Produktion]]-Tabelle1[[#This Row],[Verbrauch]]</f>
        <v>7920</v>
      </c>
    </row>
    <row r="121" spans="1:5">
      <c r="A121" t="s">
        <v>155</v>
      </c>
      <c r="B121" s="1">
        <v>920</v>
      </c>
      <c r="C121" s="23"/>
      <c r="D121" s="23">
        <v>4800</v>
      </c>
      <c r="E121">
        <f>Tabelle1[[#This Row],[Produktion]]-Tabelle1[[#This Row],[Verbrauch]]</f>
        <v>-4800</v>
      </c>
    </row>
    <row r="122" spans="1:5">
      <c r="A122" t="s">
        <v>157</v>
      </c>
      <c r="B122" s="1">
        <v>870</v>
      </c>
      <c r="C122" s="23">
        <v>1920</v>
      </c>
      <c r="D122" s="23"/>
      <c r="E122">
        <f>Tabelle1[[#This Row],[Produktion]]-Tabelle1[[#This Row],[Verbrauch]]</f>
        <v>1920</v>
      </c>
    </row>
    <row r="123" spans="1:5">
      <c r="A123" t="s">
        <v>156</v>
      </c>
      <c r="B123" s="1">
        <v>1250</v>
      </c>
      <c r="C123" s="23">
        <v>4800</v>
      </c>
      <c r="D123" s="23"/>
      <c r="E123">
        <f>Tabelle1[[#This Row],[Produktion]]-Tabelle1[[#This Row],[Verbrauch]]</f>
        <v>4800</v>
      </c>
    </row>
    <row r="124" spans="1:5">
      <c r="A124" t="s">
        <v>238</v>
      </c>
      <c r="B124" s="1">
        <v>1900</v>
      </c>
      <c r="C124" s="23">
        <v>8400</v>
      </c>
      <c r="D124" s="23"/>
      <c r="E124">
        <f>Tabelle1[[#This Row],[Produktion]]-Tabelle1[[#This Row],[Verbrauch]]</f>
        <v>8400</v>
      </c>
    </row>
    <row r="125" spans="1:5">
      <c r="A125" t="s">
        <v>96</v>
      </c>
      <c r="B125" s="1">
        <v>1910</v>
      </c>
      <c r="C125" s="23">
        <v>6600</v>
      </c>
      <c r="D125" s="23">
        <v>4800</v>
      </c>
      <c r="E125">
        <f>Tabelle1[[#This Row],[Produktion]]-Tabelle1[[#This Row],[Verbrauch]]</f>
        <v>1800</v>
      </c>
    </row>
    <row r="126" spans="1:5">
      <c r="A126" t="s">
        <v>181</v>
      </c>
      <c r="B126" s="1">
        <v>1350</v>
      </c>
      <c r="C126" s="23">
        <v>7200</v>
      </c>
      <c r="D126" s="23"/>
      <c r="E126">
        <f>Tabelle1[[#This Row],[Produktion]]-Tabelle1[[#This Row],[Verbrauch]]</f>
        <v>7200</v>
      </c>
    </row>
    <row r="127" spans="1:5">
      <c r="A127" t="s">
        <v>279</v>
      </c>
      <c r="B127" s="1">
        <v>560</v>
      </c>
      <c r="C127" s="23"/>
      <c r="D127" s="23">
        <v>14400</v>
      </c>
      <c r="E127">
        <f>Tabelle1[[#This Row],[Produktion]]-Tabelle1[[#This Row],[Verbrauch]]</f>
        <v>-14400</v>
      </c>
    </row>
    <row r="128" spans="1:5">
      <c r="A128" t="s">
        <v>180</v>
      </c>
      <c r="B128" s="1">
        <v>160</v>
      </c>
      <c r="C128" s="23"/>
      <c r="D128" s="23">
        <v>108000</v>
      </c>
      <c r="E128">
        <f>Tabelle1[[#This Row],[Produktion]]-Tabelle1[[#This Row],[Verbrauch]]</f>
        <v>-108000</v>
      </c>
    </row>
    <row r="129" spans="1:5">
      <c r="A129" t="s">
        <v>106</v>
      </c>
      <c r="B129" s="1">
        <v>1010</v>
      </c>
      <c r="C129" s="23"/>
      <c r="D129" s="23">
        <v>30000</v>
      </c>
      <c r="E129">
        <f>Tabelle1[[#This Row],[Produktion]]-Tabelle1[[#This Row],[Verbrauch]]</f>
        <v>-30000</v>
      </c>
    </row>
    <row r="130" spans="1:5">
      <c r="A130" t="s">
        <v>95</v>
      </c>
      <c r="B130" s="1">
        <v>1200</v>
      </c>
      <c r="C130" s="23">
        <v>37440</v>
      </c>
      <c r="D130" s="23">
        <v>30960</v>
      </c>
      <c r="E130">
        <f>Tabelle1[[#This Row],[Produktion]]-Tabelle1[[#This Row],[Verbrauch]]</f>
        <v>6480</v>
      </c>
    </row>
    <row r="131" spans="1:5">
      <c r="A131" t="s">
        <v>276</v>
      </c>
      <c r="B131" s="1">
        <v>1910</v>
      </c>
      <c r="C131" s="23">
        <v>12000</v>
      </c>
      <c r="D131" s="23"/>
      <c r="E131">
        <f>Tabelle1[[#This Row],[Produktion]]-Tabelle1[[#This Row],[Verbrauch]]</f>
        <v>12000</v>
      </c>
    </row>
    <row r="132" spans="1:5">
      <c r="A132" t="s">
        <v>176</v>
      </c>
      <c r="B132" s="1">
        <v>2010</v>
      </c>
      <c r="C132" s="23"/>
      <c r="D132" s="23">
        <v>4800</v>
      </c>
      <c r="E132">
        <f>Tabelle1[[#This Row],[Produktion]]-Tabelle1[[#This Row],[Verbrauch]]</f>
        <v>-4800</v>
      </c>
    </row>
    <row r="133" spans="1:5">
      <c r="A133" t="s">
        <v>325</v>
      </c>
      <c r="B133" s="1">
        <v>75</v>
      </c>
      <c r="C133" s="23"/>
      <c r="D133" s="23"/>
      <c r="E133">
        <f>Tabelle1[[#This Row],[Produktion]]-Tabelle1[[#This Row],[Verbrauch]]</f>
        <v>0</v>
      </c>
    </row>
    <row r="134" spans="1:5">
      <c r="A134" t="s">
        <v>326</v>
      </c>
      <c r="B134" s="1">
        <v>90</v>
      </c>
      <c r="C134" s="23"/>
      <c r="D134" s="23"/>
      <c r="E134">
        <f>Tabelle1[[#This Row],[Produktion]]-Tabelle1[[#This Row],[Verbrauch]]</f>
        <v>0</v>
      </c>
    </row>
    <row r="135" spans="1:5">
      <c r="A135" t="s">
        <v>104</v>
      </c>
      <c r="B135" s="1">
        <v>130</v>
      </c>
      <c r="C135" s="23"/>
      <c r="D135" s="23">
        <v>14400</v>
      </c>
      <c r="E135">
        <f>Tabelle1[[#This Row],[Produktion]]-Tabelle1[[#This Row],[Verbrauch]]</f>
        <v>-14400</v>
      </c>
    </row>
    <row r="136" spans="1:5">
      <c r="A136" t="s">
        <v>101</v>
      </c>
      <c r="B136" s="1">
        <v>490</v>
      </c>
      <c r="C136" s="23"/>
      <c r="D136" s="23">
        <v>87144</v>
      </c>
      <c r="E136">
        <f>Tabelle1[[#This Row],[Produktion]]-Tabelle1[[#This Row],[Verbrauch]]</f>
        <v>-87144</v>
      </c>
    </row>
    <row r="137" spans="1:5">
      <c r="A137" t="s">
        <v>111</v>
      </c>
      <c r="B137" s="1">
        <v>670</v>
      </c>
      <c r="C137" s="23">
        <v>9600</v>
      </c>
      <c r="D137" s="23"/>
      <c r="E137">
        <f>Tabelle1[[#This Row],[Produktion]]-Tabelle1[[#This Row],[Verbrauch]]</f>
        <v>9600</v>
      </c>
    </row>
    <row r="138" spans="1:5">
      <c r="A138" t="s">
        <v>327</v>
      </c>
      <c r="B138" s="1">
        <v>35</v>
      </c>
      <c r="C138" s="23"/>
      <c r="D138" s="23"/>
      <c r="E138">
        <f>Tabelle1[[#This Row],[Produktion]]-Tabelle1[[#This Row],[Verbrauch]]</f>
        <v>0</v>
      </c>
    </row>
    <row r="139" spans="1:5">
      <c r="A139" t="s">
        <v>246</v>
      </c>
      <c r="B139" s="1">
        <v>1610</v>
      </c>
      <c r="C139" s="23">
        <v>6600</v>
      </c>
      <c r="D139" s="23"/>
      <c r="E139">
        <f>Tabelle1[[#This Row],[Produktion]]-Tabelle1[[#This Row],[Verbrauch]]</f>
        <v>6600</v>
      </c>
    </row>
    <row r="140" spans="1:5">
      <c r="A140" t="s">
        <v>158</v>
      </c>
      <c r="B140" s="1">
        <v>2870</v>
      </c>
      <c r="C140" s="23">
        <v>6000</v>
      </c>
      <c r="D140" s="23"/>
      <c r="E140">
        <f>Tabelle1[[#This Row],[Produktion]]-Tabelle1[[#This Row],[Verbrauch]]</f>
        <v>6000</v>
      </c>
    </row>
    <row r="141" spans="1:5">
      <c r="A141" t="s">
        <v>47</v>
      </c>
      <c r="B141" s="1">
        <v>800</v>
      </c>
      <c r="C141" s="23">
        <v>21600</v>
      </c>
      <c r="D141" s="23">
        <v>42720</v>
      </c>
      <c r="E141">
        <f>Tabelle1[[#This Row],[Produktion]]-Tabelle1[[#This Row],[Verbrauch]]</f>
        <v>-21120</v>
      </c>
    </row>
    <row r="142" spans="1:5">
      <c r="A142" t="s">
        <v>271</v>
      </c>
      <c r="B142" s="1">
        <v>1250</v>
      </c>
      <c r="C142" s="23">
        <v>16560</v>
      </c>
      <c r="D142" s="23"/>
      <c r="E142">
        <f>Tabelle1[[#This Row],[Produktion]]-Tabelle1[[#This Row],[Verbrauch]]</f>
        <v>16560</v>
      </c>
    </row>
    <row r="143" spans="1:5">
      <c r="A143" t="s">
        <v>219</v>
      </c>
      <c r="B143" s="1">
        <v>1150</v>
      </c>
      <c r="C143" s="23"/>
      <c r="D143" s="23">
        <v>2400</v>
      </c>
      <c r="E143">
        <f>Tabelle1[[#This Row],[Produktion]]-Tabelle1[[#This Row],[Verbrauch]]</f>
        <v>-2400</v>
      </c>
    </row>
    <row r="144" spans="1:5">
      <c r="A144" t="s">
        <v>220</v>
      </c>
      <c r="B144" s="1">
        <v>2300</v>
      </c>
      <c r="C144" s="23">
        <v>3600</v>
      </c>
      <c r="D144" s="23"/>
      <c r="E144">
        <f>Tabelle1[[#This Row],[Produktion]]-Tabelle1[[#This Row],[Verbrauch]]</f>
        <v>3600</v>
      </c>
    </row>
    <row r="145" spans="1:5">
      <c r="A145" t="s">
        <v>21</v>
      </c>
      <c r="B145" s="1">
        <v>3000</v>
      </c>
      <c r="C145" s="23">
        <v>11520</v>
      </c>
      <c r="D145" s="23">
        <v>120</v>
      </c>
      <c r="E145">
        <f>Tabelle1[[#This Row],[Produktion]]-Tabelle1[[#This Row],[Verbrauch]]</f>
        <v>11400</v>
      </c>
    </row>
    <row r="146" spans="1:5">
      <c r="A146" t="s">
        <v>283</v>
      </c>
      <c r="B146" s="1">
        <v>450</v>
      </c>
      <c r="C146" s="23"/>
      <c r="D146" s="23"/>
      <c r="E146">
        <f>Tabelle1[[#This Row],[Produktion]]-Tabelle1[[#This Row],[Verbrauch]]</f>
        <v>0</v>
      </c>
    </row>
    <row r="147" spans="1:5">
      <c r="A147" t="s">
        <v>190</v>
      </c>
      <c r="B147" s="1">
        <v>750</v>
      </c>
      <c r="C147" s="23"/>
      <c r="D147" s="23">
        <v>99600</v>
      </c>
      <c r="E147">
        <f>Tabelle1[[#This Row],[Produktion]]-Tabelle1[[#This Row],[Verbrauch]]</f>
        <v>-99600</v>
      </c>
    </row>
    <row r="148" spans="1:5">
      <c r="A148" t="s">
        <v>56</v>
      </c>
      <c r="B148" s="1">
        <v>620</v>
      </c>
      <c r="C148" s="23">
        <v>12000</v>
      </c>
      <c r="D148" s="23">
        <v>3576</v>
      </c>
      <c r="E148">
        <f>Tabelle1[[#This Row],[Produktion]]-Tabelle1[[#This Row],[Verbrauch]]</f>
        <v>8424</v>
      </c>
    </row>
    <row r="149" spans="1:5">
      <c r="A149" t="s">
        <v>58</v>
      </c>
      <c r="B149" s="1">
        <v>1800</v>
      </c>
      <c r="C149" s="23">
        <v>2400</v>
      </c>
      <c r="D149" s="23"/>
      <c r="E149">
        <f>Tabelle1[[#This Row],[Produktion]]-Tabelle1[[#This Row],[Verbrauch]]</f>
        <v>2400</v>
      </c>
    </row>
    <row r="150" spans="1:5">
      <c r="A150" t="s">
        <v>103</v>
      </c>
      <c r="B150" s="1">
        <v>900</v>
      </c>
      <c r="C150" s="23">
        <v>21600</v>
      </c>
      <c r="D150" s="23"/>
      <c r="E150">
        <f>Tabelle1[[#This Row],[Produktion]]-Tabelle1[[#This Row],[Verbrauch]]</f>
        <v>21600</v>
      </c>
    </row>
    <row r="151" spans="1:5">
      <c r="A151" t="s">
        <v>87</v>
      </c>
      <c r="B151" s="1">
        <v>1500</v>
      </c>
      <c r="C151" s="23">
        <v>36000</v>
      </c>
      <c r="D151" s="23">
        <v>9600</v>
      </c>
      <c r="E151">
        <f>Tabelle1[[#This Row],[Produktion]]-Tabelle1[[#This Row],[Verbrauch]]</f>
        <v>26400</v>
      </c>
    </row>
    <row r="152" spans="1:5">
      <c r="A152" t="s">
        <v>185</v>
      </c>
      <c r="B152" s="1">
        <v>1700</v>
      </c>
      <c r="C152" s="23">
        <v>6600</v>
      </c>
      <c r="D152" s="23"/>
      <c r="E152">
        <f>Tabelle1[[#This Row],[Produktion]]-Tabelle1[[#This Row],[Verbrauch]]</f>
        <v>6600</v>
      </c>
    </row>
    <row r="153" spans="1:5">
      <c r="A153" t="s">
        <v>90</v>
      </c>
      <c r="B153" s="1">
        <v>35</v>
      </c>
      <c r="C153" s="23"/>
      <c r="D153" s="23">
        <v>48000</v>
      </c>
      <c r="E153">
        <f>Tabelle1[[#This Row],[Produktion]]-Tabelle1[[#This Row],[Verbrauch]]</f>
        <v>-48000</v>
      </c>
    </row>
    <row r="154" spans="1:5">
      <c r="A154" t="s">
        <v>50</v>
      </c>
      <c r="B154" s="1">
        <v>540</v>
      </c>
      <c r="C154" s="23"/>
      <c r="D154" s="23">
        <v>28080</v>
      </c>
      <c r="E154">
        <f>Tabelle1[[#This Row],[Produktion]]-Tabelle1[[#This Row],[Verbrauch]]</f>
        <v>-28080</v>
      </c>
    </row>
    <row r="155" spans="1:5">
      <c r="A155" t="s">
        <v>221</v>
      </c>
      <c r="B155" s="1">
        <v>1650</v>
      </c>
      <c r="C155" s="23">
        <v>3600</v>
      </c>
      <c r="D155" s="23"/>
      <c r="E155">
        <f>Tabelle1[[#This Row],[Produktion]]-Tabelle1[[#This Row],[Verbrauch]]</f>
        <v>3600</v>
      </c>
    </row>
    <row r="156" spans="1:5">
      <c r="A156" t="s">
        <v>328</v>
      </c>
      <c r="B156" s="1">
        <v>2050</v>
      </c>
      <c r="C156" s="23"/>
      <c r="D156" s="23"/>
      <c r="E156">
        <f>Tabelle1[[#This Row],[Produktion]]-Tabelle1[[#This Row],[Verbrauch]]</f>
        <v>0</v>
      </c>
    </row>
    <row r="157" spans="1:5">
      <c r="A157" t="s">
        <v>329</v>
      </c>
      <c r="B157" s="1">
        <v>4200</v>
      </c>
      <c r="C157" s="23"/>
      <c r="D157" s="23"/>
      <c r="E157">
        <f>Tabelle1[[#This Row],[Produktion]]-Tabelle1[[#This Row],[Verbrauch]]</f>
        <v>0</v>
      </c>
    </row>
    <row r="158" spans="1:5">
      <c r="A158" t="s">
        <v>252</v>
      </c>
      <c r="B158" s="1">
        <v>1550</v>
      </c>
      <c r="C158" s="23">
        <v>7680</v>
      </c>
      <c r="D158" s="23"/>
      <c r="E158">
        <f>Tabelle1[[#This Row],[Produktion]]-Tabelle1[[#This Row],[Verbrauch]]</f>
        <v>7680</v>
      </c>
    </row>
    <row r="159" spans="1:5">
      <c r="A159" t="s">
        <v>59</v>
      </c>
      <c r="B159" s="1">
        <v>1400</v>
      </c>
      <c r="C159" s="23">
        <v>3360</v>
      </c>
      <c r="D159" s="23"/>
      <c r="E159">
        <f>Tabelle1[[#This Row],[Produktion]]-Tabelle1[[#This Row],[Verbrauch]]</f>
        <v>3360</v>
      </c>
    </row>
    <row r="160" spans="1:5">
      <c r="A160" t="s">
        <v>277</v>
      </c>
      <c r="B160" s="1">
        <v>720</v>
      </c>
      <c r="C160" s="23"/>
      <c r="D160" s="23">
        <v>10800</v>
      </c>
      <c r="E160">
        <f>Tabelle1[[#This Row],[Produktion]]-Tabelle1[[#This Row],[Verbrauch]]</f>
        <v>-10800</v>
      </c>
    </row>
    <row r="161" spans="1:5">
      <c r="A161" t="s">
        <v>278</v>
      </c>
      <c r="B161" s="1">
        <v>2820</v>
      </c>
      <c r="C161" s="23">
        <v>5760</v>
      </c>
      <c r="D161" s="23">
        <v>4800</v>
      </c>
      <c r="E161">
        <f>Tabelle1[[#This Row],[Produktion]]-Tabelle1[[#This Row],[Verbrauch]]</f>
        <v>960</v>
      </c>
    </row>
    <row r="162" spans="1:5">
      <c r="A162" t="s">
        <v>19</v>
      </c>
      <c r="B162" s="1">
        <v>30</v>
      </c>
      <c r="C162" s="23"/>
      <c r="D162" s="23"/>
      <c r="E162">
        <f>Tabelle1[[#This Row],[Produktion]]-Tabelle1[[#This Row],[Verbrauch]]</f>
        <v>0</v>
      </c>
    </row>
    <row r="163" spans="1:5">
      <c r="A163" t="s">
        <v>128</v>
      </c>
      <c r="B163" s="1">
        <v>3150</v>
      </c>
      <c r="C163" s="23">
        <v>18720</v>
      </c>
      <c r="D163" s="23">
        <v>13056</v>
      </c>
      <c r="E163">
        <f>Tabelle1[[#This Row],[Produktion]]-Tabelle1[[#This Row],[Verbrauch]]</f>
        <v>5664</v>
      </c>
    </row>
    <row r="164" spans="1:5">
      <c r="A164" t="s">
        <v>125</v>
      </c>
      <c r="B164" s="1">
        <v>520</v>
      </c>
      <c r="C164" s="23"/>
      <c r="D164" s="23">
        <v>6000</v>
      </c>
      <c r="E164">
        <f>Tabelle1[[#This Row],[Produktion]]-Tabelle1[[#This Row],[Verbrauch]]</f>
        <v>-6000</v>
      </c>
    </row>
    <row r="165" spans="1:5">
      <c r="A165" t="s">
        <v>182</v>
      </c>
      <c r="B165" s="1">
        <v>3850</v>
      </c>
      <c r="C165" s="23">
        <v>9600</v>
      </c>
      <c r="D165" s="23"/>
      <c r="E165">
        <f>Tabelle1[[#This Row],[Produktion]]-Tabelle1[[#This Row],[Verbrauch]]</f>
        <v>9600</v>
      </c>
    </row>
    <row r="166" spans="1:5">
      <c r="A166" t="s">
        <v>248</v>
      </c>
      <c r="B166" s="1">
        <v>1480</v>
      </c>
      <c r="C166" s="23">
        <v>24000</v>
      </c>
      <c r="D166" s="23"/>
      <c r="E166">
        <f>Tabelle1[[#This Row],[Produktion]]-Tabelle1[[#This Row],[Verbrauch]]</f>
        <v>24000</v>
      </c>
    </row>
    <row r="167" spans="1:5">
      <c r="A167" t="s">
        <v>134</v>
      </c>
      <c r="B167" s="1">
        <v>145</v>
      </c>
      <c r="C167" s="23"/>
      <c r="D167" s="23">
        <v>21120</v>
      </c>
      <c r="E167">
        <f>Tabelle1[[#This Row],[Produktion]]-Tabelle1[[#This Row],[Verbrauch]]</f>
        <v>-21120</v>
      </c>
    </row>
    <row r="168" spans="1:5">
      <c r="A168" t="s">
        <v>159</v>
      </c>
      <c r="B168" s="1">
        <v>570</v>
      </c>
      <c r="C168" s="23">
        <v>10800</v>
      </c>
      <c r="D168" s="23"/>
      <c r="E168">
        <f>Tabelle1[[#This Row],[Produktion]]-Tabelle1[[#This Row],[Verbrauch]]</f>
        <v>10800</v>
      </c>
    </row>
    <row r="169" spans="1:5">
      <c r="A169" t="s">
        <v>289</v>
      </c>
      <c r="B169" s="1">
        <v>220</v>
      </c>
      <c r="C169" s="23"/>
      <c r="D169" s="23"/>
      <c r="E169">
        <f>Tabelle1[[#This Row],[Produktion]]-Tabelle1[[#This Row],[Verbrauch]]</f>
        <v>0</v>
      </c>
    </row>
    <row r="170" spans="1:5">
      <c r="A170" t="s">
        <v>160</v>
      </c>
      <c r="B170" s="1">
        <v>880</v>
      </c>
      <c r="C170" s="23">
        <v>6720</v>
      </c>
      <c r="D170" s="23"/>
      <c r="E170">
        <f>Tabelle1[[#This Row],[Produktion]]-Tabelle1[[#This Row],[Verbrauch]]</f>
        <v>6720</v>
      </c>
    </row>
    <row r="171" spans="1:5">
      <c r="A171" t="s">
        <v>222</v>
      </c>
      <c r="B171" s="1">
        <v>970</v>
      </c>
      <c r="C171" s="23"/>
      <c r="D171" s="23">
        <v>2400</v>
      </c>
      <c r="E171">
        <f>Tabelle1[[#This Row],[Produktion]]-Tabelle1[[#This Row],[Verbrauch]]</f>
        <v>-2400</v>
      </c>
    </row>
    <row r="172" spans="1:5">
      <c r="A172" t="s">
        <v>223</v>
      </c>
      <c r="B172" s="1">
        <v>2480</v>
      </c>
      <c r="C172" s="23">
        <v>3360</v>
      </c>
      <c r="D172" s="23"/>
      <c r="E172">
        <f>Tabelle1[[#This Row],[Produktion]]-Tabelle1[[#This Row],[Verbrauch]]</f>
        <v>3360</v>
      </c>
    </row>
    <row r="173" spans="1:5">
      <c r="A173" t="s">
        <v>31</v>
      </c>
      <c r="B173" s="1">
        <v>640</v>
      </c>
      <c r="C173" s="23"/>
      <c r="D173" s="23">
        <v>8880</v>
      </c>
      <c r="E173">
        <f>Tabelle1[[#This Row],[Produktion]]-Tabelle1[[#This Row],[Verbrauch]]</f>
        <v>-8880</v>
      </c>
    </row>
    <row r="174" spans="1:5">
      <c r="A174" t="s">
        <v>224</v>
      </c>
      <c r="B174" s="1">
        <v>1820</v>
      </c>
      <c r="C174" s="23">
        <v>3600</v>
      </c>
      <c r="D174" s="23"/>
      <c r="E174">
        <f>Tabelle1[[#This Row],[Produktion]]-Tabelle1[[#This Row],[Verbrauch]]</f>
        <v>3600</v>
      </c>
    </row>
    <row r="175" spans="1:5">
      <c r="A175" t="s">
        <v>161</v>
      </c>
      <c r="B175" s="1">
        <v>900</v>
      </c>
      <c r="C175" s="23">
        <v>6000</v>
      </c>
      <c r="D175" s="23"/>
      <c r="E175">
        <f>Tabelle1[[#This Row],[Produktion]]-Tabelle1[[#This Row],[Verbrauch]]</f>
        <v>6000</v>
      </c>
    </row>
    <row r="176" spans="1:5">
      <c r="A176" t="s">
        <v>60</v>
      </c>
      <c r="B176" s="1">
        <v>1980</v>
      </c>
      <c r="C176" s="23">
        <v>14880</v>
      </c>
      <c r="D176" s="23"/>
      <c r="E176">
        <f>Tabelle1[[#This Row],[Produktion]]-Tabelle1[[#This Row],[Verbrauch]]</f>
        <v>14880</v>
      </c>
    </row>
    <row r="177" spans="1:5">
      <c r="A177" t="s">
        <v>242</v>
      </c>
      <c r="B177" s="1">
        <v>1150</v>
      </c>
      <c r="C177" s="23">
        <v>48480</v>
      </c>
      <c r="D177" s="23"/>
      <c r="E177">
        <f>Tabelle1[[#This Row],[Produktion]]-Tabelle1[[#This Row],[Verbrauch]]</f>
        <v>48480</v>
      </c>
    </row>
    <row r="178" spans="1:5">
      <c r="A178" t="s">
        <v>225</v>
      </c>
      <c r="B178" s="1">
        <v>740</v>
      </c>
      <c r="C178" s="23"/>
      <c r="D178" s="23">
        <v>3600</v>
      </c>
      <c r="E178">
        <f>Tabelle1[[#This Row],[Produktion]]-Tabelle1[[#This Row],[Verbrauch]]</f>
        <v>-3600</v>
      </c>
    </row>
    <row r="179" spans="1:5">
      <c r="A179" t="s">
        <v>226</v>
      </c>
      <c r="B179" s="1">
        <v>1810</v>
      </c>
      <c r="C179" s="23">
        <v>3600</v>
      </c>
      <c r="D179" s="23"/>
      <c r="E179">
        <f>Tabelle1[[#This Row],[Produktion]]-Tabelle1[[#This Row],[Verbrauch]]</f>
        <v>3600</v>
      </c>
    </row>
    <row r="180" spans="1:5">
      <c r="A180" t="s">
        <v>82</v>
      </c>
      <c r="B180" s="1">
        <v>710</v>
      </c>
      <c r="C180" s="23"/>
      <c r="D180" s="23">
        <v>26400</v>
      </c>
      <c r="E180">
        <f>Tabelle1[[#This Row],[Produktion]]-Tabelle1[[#This Row],[Verbrauch]]</f>
        <v>-26400</v>
      </c>
    </row>
    <row r="181" spans="1:5">
      <c r="A181" t="s">
        <v>244</v>
      </c>
      <c r="B181" s="1">
        <v>1900</v>
      </c>
      <c r="C181" s="23">
        <v>7680</v>
      </c>
      <c r="D181" s="23"/>
      <c r="E181">
        <f>Tabelle1[[#This Row],[Produktion]]-Tabelle1[[#This Row],[Verbrauch]]</f>
        <v>7680</v>
      </c>
    </row>
    <row r="182" spans="1:5">
      <c r="A182" t="s">
        <v>114</v>
      </c>
      <c r="B182" s="1">
        <v>1150</v>
      </c>
      <c r="C182" s="23"/>
      <c r="D182" s="23">
        <v>20400</v>
      </c>
      <c r="E182">
        <f>Tabelle1[[#This Row],[Produktion]]-Tabelle1[[#This Row],[Verbrauch]]</f>
        <v>-20400</v>
      </c>
    </row>
    <row r="183" spans="1:5">
      <c r="A183" t="s">
        <v>293</v>
      </c>
      <c r="B183" s="1">
        <v>3300</v>
      </c>
      <c r="C183" s="23"/>
      <c r="D183" s="23"/>
      <c r="E183">
        <f>Tabelle1[[#This Row],[Produktion]]-Tabelle1[[#This Row],[Verbrauch]]</f>
        <v>0</v>
      </c>
    </row>
    <row r="184" spans="1:5">
      <c r="A184" t="s">
        <v>162</v>
      </c>
      <c r="B184" s="1">
        <v>2700</v>
      </c>
      <c r="C184" s="23">
        <v>3600</v>
      </c>
      <c r="D184" s="23"/>
      <c r="E184">
        <f>Tabelle1[[#This Row],[Produktion]]-Tabelle1[[#This Row],[Verbrauch]]</f>
        <v>3600</v>
      </c>
    </row>
    <row r="185" spans="1:5">
      <c r="A185" t="s">
        <v>66</v>
      </c>
      <c r="B185" s="1">
        <v>1000</v>
      </c>
      <c r="C185" s="23">
        <v>7200</v>
      </c>
      <c r="D185" s="23"/>
      <c r="E185">
        <f>Tabelle1[[#This Row],[Produktion]]-Tabelle1[[#This Row],[Verbrauch]]</f>
        <v>7200</v>
      </c>
    </row>
    <row r="186" spans="1:5">
      <c r="A186" t="s">
        <v>253</v>
      </c>
      <c r="B186" s="1">
        <v>1500</v>
      </c>
      <c r="C186" s="23">
        <v>3840</v>
      </c>
      <c r="D186" s="23"/>
      <c r="E186">
        <f>Tabelle1[[#This Row],[Produktion]]-Tabelle1[[#This Row],[Verbrauch]]</f>
        <v>3840</v>
      </c>
    </row>
    <row r="187" spans="1:5">
      <c r="A187" t="s">
        <v>154</v>
      </c>
      <c r="B187" s="1">
        <v>2050</v>
      </c>
      <c r="C187" s="23">
        <v>13200</v>
      </c>
      <c r="D187" s="23"/>
      <c r="E187">
        <f>Tabelle1[[#This Row],[Produktion]]-Tabelle1[[#This Row],[Verbrauch]]</f>
        <v>13200</v>
      </c>
    </row>
    <row r="188" spans="1:5">
      <c r="A188" t="s">
        <v>164</v>
      </c>
      <c r="B188" s="1">
        <v>1420</v>
      </c>
      <c r="C188" s="23">
        <v>4320</v>
      </c>
      <c r="D188" s="23"/>
      <c r="E188">
        <f>Tabelle1[[#This Row],[Produktion]]-Tabelle1[[#This Row],[Verbrauch]]</f>
        <v>4320</v>
      </c>
    </row>
    <row r="189" spans="1:5">
      <c r="A189" t="s">
        <v>69</v>
      </c>
      <c r="B189" s="1">
        <v>2810</v>
      </c>
      <c r="C189" s="23">
        <v>12000</v>
      </c>
      <c r="D189" s="23">
        <v>480</v>
      </c>
      <c r="E189">
        <f>Tabelle1[[#This Row],[Produktion]]-Tabelle1[[#This Row],[Verbrauch]]</f>
        <v>11520</v>
      </c>
    </row>
    <row r="190" spans="1:5">
      <c r="A190" t="s">
        <v>42</v>
      </c>
      <c r="B190" s="1">
        <v>530</v>
      </c>
      <c r="C190" s="23"/>
      <c r="D190" s="23">
        <v>9600</v>
      </c>
      <c r="E190">
        <f>Tabelle1[[#This Row],[Produktion]]-Tabelle1[[#This Row],[Verbrauch]]</f>
        <v>-9600</v>
      </c>
    </row>
    <row r="191" spans="1:5">
      <c r="A191" t="s">
        <v>54</v>
      </c>
      <c r="B191" s="1">
        <v>570</v>
      </c>
      <c r="C191" s="23">
        <v>9600</v>
      </c>
      <c r="D191" s="23"/>
      <c r="E191">
        <f>Tabelle1[[#This Row],[Produktion]]-Tabelle1[[#This Row],[Verbrauch]]</f>
        <v>9600</v>
      </c>
    </row>
    <row r="192" spans="1:5">
      <c r="A192" t="s">
        <v>78</v>
      </c>
      <c r="B192" s="1">
        <v>1800</v>
      </c>
      <c r="C192" s="23"/>
      <c r="D192" s="23">
        <v>360</v>
      </c>
      <c r="E192">
        <f>Tabelle1[[#This Row],[Produktion]]-Tabelle1[[#This Row],[Verbrauch]]</f>
        <v>-360</v>
      </c>
    </row>
    <row r="193" spans="1:5">
      <c r="A193" t="s">
        <v>227</v>
      </c>
      <c r="B193" s="1">
        <v>1150</v>
      </c>
      <c r="C193" s="23">
        <v>8400</v>
      </c>
      <c r="D193" s="23"/>
      <c r="E193">
        <f>Tabelle1[[#This Row],[Produktion]]-Tabelle1[[#This Row],[Verbrauch]]</f>
        <v>8400</v>
      </c>
    </row>
    <row r="194" spans="1:5">
      <c r="A194" t="s">
        <v>141</v>
      </c>
      <c r="B194" s="1">
        <v>140</v>
      </c>
      <c r="C194" s="23"/>
      <c r="D194" s="23">
        <v>68880</v>
      </c>
      <c r="E194">
        <f>Tabelle1[[#This Row],[Produktion]]-Tabelle1[[#This Row],[Verbrauch]]</f>
        <v>-68880</v>
      </c>
    </row>
    <row r="195" spans="1:5">
      <c r="A195" t="s">
        <v>165</v>
      </c>
      <c r="B195" s="1">
        <v>820</v>
      </c>
      <c r="C195" s="23">
        <v>4320</v>
      </c>
      <c r="D195" s="23"/>
      <c r="E195">
        <f>Tabelle1[[#This Row],[Produktion]]-Tabelle1[[#This Row],[Verbrauch]]</f>
        <v>4320</v>
      </c>
    </row>
    <row r="196" spans="1:5">
      <c r="A196" t="s">
        <v>288</v>
      </c>
      <c r="B196" s="1">
        <v>240</v>
      </c>
      <c r="C196" s="23"/>
      <c r="D196" s="23"/>
      <c r="E196">
        <f>Tabelle1[[#This Row],[Produktion]]-Tabelle1[[#This Row],[Verbrauch]]</f>
        <v>0</v>
      </c>
    </row>
    <row r="197" spans="1:5">
      <c r="A197" t="s">
        <v>166</v>
      </c>
      <c r="B197" s="1">
        <v>570</v>
      </c>
      <c r="C197" s="23">
        <v>5280</v>
      </c>
      <c r="D197" s="23"/>
      <c r="E197">
        <f>Tabelle1[[#This Row],[Produktion]]-Tabelle1[[#This Row],[Verbrauch]]</f>
        <v>5280</v>
      </c>
    </row>
    <row r="198" spans="1:5">
      <c r="A198" t="s">
        <v>297</v>
      </c>
      <c r="B198" s="1">
        <v>860</v>
      </c>
      <c r="C198" s="23"/>
      <c r="D198" s="23"/>
      <c r="E198">
        <f>Tabelle1[[#This Row],[Produktion]]-Tabelle1[[#This Row],[Verbrauch]]</f>
        <v>0</v>
      </c>
    </row>
    <row r="199" spans="1:5">
      <c r="A199" t="s">
        <v>71</v>
      </c>
      <c r="B199" s="1">
        <v>1950</v>
      </c>
      <c r="C199" s="23">
        <v>4080</v>
      </c>
      <c r="D199" s="23"/>
      <c r="E199">
        <f>Tabelle1[[#This Row],[Produktion]]-Tabelle1[[#This Row],[Verbrauch]]</f>
        <v>4080</v>
      </c>
    </row>
    <row r="200" spans="1:5">
      <c r="A200" t="s">
        <v>40</v>
      </c>
      <c r="B200" s="1">
        <v>2000</v>
      </c>
      <c r="C200" s="23">
        <v>4800</v>
      </c>
      <c r="D200" s="23"/>
      <c r="E200">
        <f>Tabelle1[[#This Row],[Produktion]]-Tabelle1[[#This Row],[Verbrauch]]</f>
        <v>4800</v>
      </c>
    </row>
    <row r="201" spans="1:5">
      <c r="A201" t="s">
        <v>207</v>
      </c>
      <c r="B201" s="1">
        <v>1080</v>
      </c>
      <c r="C201" s="23">
        <v>76800</v>
      </c>
      <c r="D201" s="23"/>
      <c r="E201">
        <f>Tabelle1[[#This Row],[Produktion]]-Tabelle1[[#This Row],[Verbrauch]]</f>
        <v>76800</v>
      </c>
    </row>
    <row r="202" spans="1:5">
      <c r="A202" t="s">
        <v>298</v>
      </c>
      <c r="B202" s="1">
        <v>1050</v>
      </c>
      <c r="C202" s="23"/>
      <c r="D202" s="23"/>
      <c r="E202">
        <f>Tabelle1[[#This Row],[Produktion]]-Tabelle1[[#This Row],[Verbrauch]]</f>
        <v>0</v>
      </c>
    </row>
    <row r="203" spans="1:5">
      <c r="A203" t="s">
        <v>197</v>
      </c>
      <c r="B203" s="1">
        <v>1200</v>
      </c>
      <c r="C203" s="23">
        <v>28080</v>
      </c>
      <c r="D203" s="23"/>
      <c r="E203">
        <f>Tabelle1[[#This Row],[Produktion]]-Tabelle1[[#This Row],[Verbrauch]]</f>
        <v>28080</v>
      </c>
    </row>
    <row r="204" spans="1:5">
      <c r="A204" t="s">
        <v>167</v>
      </c>
      <c r="B204" s="1">
        <v>2120</v>
      </c>
      <c r="C204" s="23">
        <v>2400</v>
      </c>
      <c r="D204" s="23"/>
      <c r="E204">
        <f>Tabelle1[[#This Row],[Produktion]]-Tabelle1[[#This Row],[Verbrauch]]</f>
        <v>2400</v>
      </c>
    </row>
    <row r="205" spans="1:5">
      <c r="A205" t="s">
        <v>72</v>
      </c>
      <c r="B205" s="1">
        <v>2100</v>
      </c>
      <c r="C205" s="23">
        <v>10320</v>
      </c>
      <c r="D205" s="23">
        <v>3144</v>
      </c>
      <c r="E205">
        <f>Tabelle1[[#This Row],[Produktion]]-Tabelle1[[#This Row],[Verbrauch]]</f>
        <v>7176</v>
      </c>
    </row>
    <row r="206" spans="1:5">
      <c r="A206" t="s">
        <v>74</v>
      </c>
      <c r="B206" s="1">
        <v>3450</v>
      </c>
      <c r="C206" s="23">
        <v>2400</v>
      </c>
      <c r="D206" s="23"/>
      <c r="E206">
        <f>Tabelle1[[#This Row],[Produktion]]-Tabelle1[[#This Row],[Verbrauch]]</f>
        <v>2400</v>
      </c>
    </row>
    <row r="207" spans="1:5">
      <c r="A207" t="s">
        <v>198</v>
      </c>
      <c r="B207" s="1">
        <v>1400</v>
      </c>
      <c r="C207" s="23">
        <v>9600</v>
      </c>
      <c r="D207" s="23"/>
      <c r="E207">
        <f>Tabelle1[[#This Row],[Produktion]]-Tabelle1[[#This Row],[Verbrauch]]</f>
        <v>9600</v>
      </c>
    </row>
    <row r="208" spans="1:5">
      <c r="A208" t="s">
        <v>240</v>
      </c>
      <c r="B208" s="1">
        <v>2150</v>
      </c>
      <c r="C208" s="23">
        <v>12000</v>
      </c>
      <c r="D208" s="23"/>
      <c r="E208">
        <f>Tabelle1[[#This Row],[Produktion]]-Tabelle1[[#This Row],[Verbrauch]]</f>
        <v>12000</v>
      </c>
    </row>
    <row r="209" spans="1:5">
      <c r="A209" t="s">
        <v>184</v>
      </c>
      <c r="B209" s="1">
        <v>3050</v>
      </c>
      <c r="C209" s="23">
        <v>21600</v>
      </c>
      <c r="D209" s="23"/>
      <c r="E209">
        <f>Tabelle1[[#This Row],[Produktion]]-Tabelle1[[#This Row],[Verbrauch]]</f>
        <v>21600</v>
      </c>
    </row>
    <row r="210" spans="1:5">
      <c r="A210" t="s">
        <v>256</v>
      </c>
      <c r="B210" s="1">
        <v>5200</v>
      </c>
      <c r="C210" s="23">
        <v>13200</v>
      </c>
      <c r="D210" s="23"/>
      <c r="E210">
        <f>Tabelle1[[#This Row],[Produktion]]-Tabelle1[[#This Row],[Verbrauch]]</f>
        <v>13200</v>
      </c>
    </row>
    <row r="211" spans="1:5">
      <c r="A211" t="s">
        <v>169</v>
      </c>
      <c r="B211" s="1">
        <v>650</v>
      </c>
      <c r="C211" s="23"/>
      <c r="D211" s="23">
        <v>28800</v>
      </c>
      <c r="E211">
        <f>Tabelle1[[#This Row],[Produktion]]-Tabelle1[[#This Row],[Verbrauch]]</f>
        <v>-28800</v>
      </c>
    </row>
    <row r="212" spans="1:5">
      <c r="A212" t="s">
        <v>168</v>
      </c>
      <c r="B212" s="1">
        <v>2050</v>
      </c>
      <c r="C212" s="23">
        <v>6000</v>
      </c>
      <c r="D212" s="23"/>
      <c r="E212">
        <f>Tabelle1[[#This Row],[Produktion]]-Tabelle1[[#This Row],[Verbrauch]]</f>
        <v>6000</v>
      </c>
    </row>
    <row r="213" spans="1:5">
      <c r="A213" t="s">
        <v>280</v>
      </c>
      <c r="B213" s="1">
        <v>1500</v>
      </c>
      <c r="C213" s="23">
        <v>12000</v>
      </c>
      <c r="D213" s="23"/>
      <c r="E213">
        <f>Tabelle1[[#This Row],[Produktion]]-Tabelle1[[#This Row],[Verbrauch]]</f>
        <v>12000</v>
      </c>
    </row>
    <row r="214" spans="1:5">
      <c r="A214" t="s">
        <v>84</v>
      </c>
      <c r="B214" s="1">
        <v>650</v>
      </c>
      <c r="C214" s="23"/>
      <c r="D214" s="23">
        <v>51600</v>
      </c>
      <c r="E214">
        <f>Tabelle1[[#This Row],[Produktion]]-Tabelle1[[#This Row],[Verbrauch]]</f>
        <v>-51600</v>
      </c>
    </row>
    <row r="215" spans="1:5">
      <c r="A215" t="s">
        <v>186</v>
      </c>
      <c r="B215" s="1">
        <v>1800</v>
      </c>
      <c r="C215" s="23">
        <v>11520</v>
      </c>
      <c r="D215" s="23"/>
      <c r="E215">
        <f>Tabelle1[[#This Row],[Produktion]]-Tabelle1[[#This Row],[Verbrauch]]</f>
        <v>11520</v>
      </c>
    </row>
    <row r="216" spans="1:5">
      <c r="A216" t="s">
        <v>285</v>
      </c>
      <c r="B216" s="1">
        <v>120</v>
      </c>
      <c r="C216" s="23"/>
      <c r="D216" s="23"/>
      <c r="E216">
        <f>Tabelle1[[#This Row],[Produktion]]-Tabelle1[[#This Row],[Verbrauch]]</f>
        <v>0</v>
      </c>
    </row>
    <row r="217" spans="1:5">
      <c r="A217" t="s">
        <v>110</v>
      </c>
      <c r="B217" s="1">
        <v>1200</v>
      </c>
      <c r="C217" s="23"/>
      <c r="D217" s="23">
        <v>40800</v>
      </c>
      <c r="E217">
        <f>Tabelle1[[#This Row],[Produktion]]-Tabelle1[[#This Row],[Verbrauch]]</f>
        <v>-40800</v>
      </c>
    </row>
    <row r="218" spans="1:5">
      <c r="A218" t="s">
        <v>268</v>
      </c>
      <c r="B218" s="1">
        <v>1450</v>
      </c>
      <c r="C218" s="23">
        <v>19680</v>
      </c>
      <c r="D218" s="23"/>
      <c r="E218">
        <f>Tabelle1[[#This Row],[Produktion]]-Tabelle1[[#This Row],[Verbrauch]]</f>
        <v>19680</v>
      </c>
    </row>
    <row r="219" spans="1:5">
      <c r="A219" t="s">
        <v>170</v>
      </c>
      <c r="B219" s="1">
        <v>1750</v>
      </c>
      <c r="C219" s="23">
        <v>6000</v>
      </c>
      <c r="D219" s="23"/>
      <c r="E219">
        <f>Tabelle1[[#This Row],[Produktion]]-Tabelle1[[#This Row],[Verbrauch]]</f>
        <v>6000</v>
      </c>
    </row>
    <row r="220" spans="1:5">
      <c r="A220" t="s">
        <v>83</v>
      </c>
      <c r="B220" s="1">
        <v>800</v>
      </c>
      <c r="C220" s="23"/>
      <c r="D220" s="23">
        <v>38400</v>
      </c>
      <c r="E220">
        <f>Tabelle1[[#This Row],[Produktion]]-Tabelle1[[#This Row],[Verbrauch]]</f>
        <v>-38400</v>
      </c>
    </row>
    <row r="221" spans="1:5">
      <c r="A221" t="s">
        <v>171</v>
      </c>
      <c r="B221" s="1">
        <v>1140</v>
      </c>
      <c r="C221" s="23">
        <v>5520</v>
      </c>
      <c r="D221" s="23"/>
      <c r="E221">
        <f>Tabelle1[[#This Row],[Produktion]]-Tabelle1[[#This Row],[Verbrauch]]</f>
        <v>5520</v>
      </c>
    </row>
    <row r="222" spans="1:5">
      <c r="A222" t="s">
        <v>144</v>
      </c>
      <c r="B222" s="1">
        <v>2100</v>
      </c>
      <c r="C222" s="23">
        <v>12000</v>
      </c>
      <c r="D222" s="23">
        <v>24360</v>
      </c>
      <c r="E222">
        <f>Tabelle1[[#This Row],[Produktion]]-Tabelle1[[#This Row],[Verbrauch]]</f>
        <v>-12360</v>
      </c>
    </row>
    <row r="223" spans="1:5">
      <c r="A223" t="s">
        <v>70</v>
      </c>
      <c r="B223" s="1">
        <v>660</v>
      </c>
      <c r="C223" s="23">
        <v>7200</v>
      </c>
      <c r="D223" s="23"/>
      <c r="E223">
        <f>Tabelle1[[#This Row],[Produktion]]-Tabelle1[[#This Row],[Verbrauch]]</f>
        <v>7200</v>
      </c>
    </row>
    <row r="224" spans="1:5">
      <c r="A224" t="s">
        <v>172</v>
      </c>
      <c r="B224" s="1">
        <v>220</v>
      </c>
      <c r="C224" s="23"/>
      <c r="D224" s="23">
        <v>13200</v>
      </c>
      <c r="E224">
        <f>Tabelle1[[#This Row],[Produktion]]-Tabelle1[[#This Row],[Verbrauch]]</f>
        <v>-13200</v>
      </c>
    </row>
    <row r="225" spans="1:5">
      <c r="A225" t="s">
        <v>173</v>
      </c>
      <c r="B225" s="1">
        <v>760</v>
      </c>
      <c r="C225" s="23">
        <v>10080</v>
      </c>
      <c r="D225" s="23"/>
      <c r="E225">
        <f>Tabelle1[[#This Row],[Produktion]]-Tabelle1[[#This Row],[Verbrauch]]</f>
        <v>10080</v>
      </c>
    </row>
    <row r="226" spans="1:5">
      <c r="A226" t="s">
        <v>120</v>
      </c>
      <c r="B226" s="1">
        <v>50</v>
      </c>
      <c r="C226" s="23"/>
      <c r="D226" s="23">
        <v>72000</v>
      </c>
      <c r="E226">
        <f>Tabelle1[[#This Row],[Produktion]]-Tabelle1[[#This Row],[Verbrauch]]</f>
        <v>-72000</v>
      </c>
    </row>
    <row r="227" spans="1:5">
      <c r="A227" t="s">
        <v>306</v>
      </c>
      <c r="B227" s="1">
        <v>1900</v>
      </c>
      <c r="C227" s="53"/>
      <c r="D227" s="53"/>
      <c r="E227" s="54">
        <f>Tabelle1[[#This Row],[Produktion]]-Tabelle1[[#This Row],[Verbrauch]]</f>
        <v>0</v>
      </c>
    </row>
    <row r="228" spans="1:5">
      <c r="A228" t="s">
        <v>307</v>
      </c>
      <c r="B228" s="1">
        <v>1500</v>
      </c>
      <c r="C228" s="53"/>
      <c r="D228" s="53"/>
      <c r="E228" s="54">
        <f>Tabelle1[[#This Row],[Produktion]]-Tabelle1[[#This Row],[Verbrauch]]</f>
        <v>0</v>
      </c>
    </row>
    <row r="229" spans="1:5">
      <c r="A229" t="s">
        <v>308</v>
      </c>
      <c r="B229" s="1">
        <v>1300</v>
      </c>
      <c r="C229" s="53"/>
      <c r="D229" s="53"/>
      <c r="E229" s="54">
        <f>Tabelle1[[#This Row],[Produktion]]-Tabelle1[[#This Row],[Verbrauch]]</f>
        <v>0</v>
      </c>
    </row>
    <row r="230" spans="1:5">
      <c r="A230" t="s">
        <v>309</v>
      </c>
      <c r="B230" s="1">
        <v>1650</v>
      </c>
      <c r="C230" s="53"/>
      <c r="D230" s="53"/>
      <c r="E230" s="54">
        <f>Tabelle1[[#This Row],[Produktion]]-Tabelle1[[#This Row],[Verbrauch]]</f>
        <v>0</v>
      </c>
    </row>
    <row r="231" spans="1:5">
      <c r="A231" t="s">
        <v>310</v>
      </c>
      <c r="B231" s="1">
        <v>1650</v>
      </c>
      <c r="C231" s="53"/>
      <c r="D231" s="53"/>
      <c r="E231" s="54">
        <f>Tabelle1[[#This Row],[Produktion]]-Tabelle1[[#This Row],[Verbrauch]]</f>
        <v>0</v>
      </c>
    </row>
    <row r="232" spans="1:5">
      <c r="A232" t="s">
        <v>258</v>
      </c>
      <c r="B232" s="1">
        <v>5100</v>
      </c>
      <c r="C232" s="23">
        <v>14160</v>
      </c>
      <c r="D232" s="23"/>
      <c r="E232">
        <f>Tabelle1[[#This Row],[Produktion]]-Tabelle1[[#This Row],[Verbrauch]]</f>
        <v>14160</v>
      </c>
    </row>
    <row r="233" spans="1:5">
      <c r="A233" t="s">
        <v>330</v>
      </c>
      <c r="B233" s="1">
        <v>0</v>
      </c>
      <c r="C233" s="23"/>
      <c r="D233" s="23"/>
      <c r="E233">
        <f>Tabelle1[[#This Row],[Produktion]]-Tabelle1[[#This Row],[Verbrauch]]</f>
        <v>0</v>
      </c>
    </row>
    <row r="234" spans="1:5">
      <c r="A234" t="s">
        <v>76</v>
      </c>
      <c r="B234" s="1">
        <v>1720</v>
      </c>
      <c r="C234" s="23">
        <v>3120</v>
      </c>
      <c r="D234" s="23"/>
      <c r="E234">
        <f>Tabelle1[[#This Row],[Produktion]]-Tabelle1[[#This Row],[Verbrauch]]</f>
        <v>3120</v>
      </c>
    </row>
    <row r="235" spans="1:5">
      <c r="A235" t="s">
        <v>77</v>
      </c>
      <c r="B235" s="1">
        <v>2320</v>
      </c>
      <c r="C235" s="23">
        <v>2400</v>
      </c>
      <c r="D235" s="23"/>
      <c r="E235">
        <f>Tabelle1[[#This Row],[Produktion]]-Tabelle1[[#This Row],[Verbrauch]]</f>
        <v>2400</v>
      </c>
    </row>
    <row r="236" spans="1:5">
      <c r="A236" t="s">
        <v>81</v>
      </c>
      <c r="B236" s="1">
        <v>45</v>
      </c>
      <c r="C236" s="23"/>
      <c r="D236" s="23">
        <v>196800</v>
      </c>
      <c r="E236">
        <f>Tabelle1[[#This Row],[Produktion]]-Tabelle1[[#This Row],[Verbrauch]]</f>
        <v>-196800</v>
      </c>
    </row>
    <row r="237" spans="1:5">
      <c r="A237" t="s">
        <v>88</v>
      </c>
      <c r="B237" s="1">
        <v>350</v>
      </c>
      <c r="C237" s="23"/>
      <c r="D237" s="23">
        <v>33000</v>
      </c>
      <c r="E237">
        <f>Tabelle1[[#This Row],[Produktion]]-Tabelle1[[#This Row],[Verbrauch]]</f>
        <v>-33000</v>
      </c>
    </row>
    <row r="238" spans="1:5">
      <c r="A238" t="s">
        <v>303</v>
      </c>
      <c r="B238" s="1">
        <v>1452</v>
      </c>
      <c r="C238" s="23"/>
      <c r="D238" s="23"/>
      <c r="E238">
        <f>Tabelle1[[#This Row],[Produktion]]-Tabelle1[[#This Row],[Verbrauch]]</f>
        <v>0</v>
      </c>
    </row>
    <row r="239" spans="1:5">
      <c r="A239" t="s">
        <v>262</v>
      </c>
      <c r="B239" s="1">
        <v>250</v>
      </c>
      <c r="C239" s="23"/>
      <c r="D239" s="23">
        <v>40800</v>
      </c>
      <c r="E239">
        <f>Tabelle1[[#This Row],[Produktion]]-Tabelle1[[#This Row],[Verbrauch]]</f>
        <v>-40800</v>
      </c>
    </row>
    <row r="240" spans="1:5">
      <c r="A240" t="s">
        <v>235</v>
      </c>
      <c r="B240" s="1">
        <v>780</v>
      </c>
      <c r="C240" s="23">
        <v>4680</v>
      </c>
      <c r="D240" s="23">
        <v>6000</v>
      </c>
      <c r="E240">
        <f>Tabelle1[[#This Row],[Produktion]]-Tabelle1[[#This Row],[Verbrauch]]</f>
        <v>-1320</v>
      </c>
    </row>
    <row r="241" spans="1:5">
      <c r="A241" t="s">
        <v>269</v>
      </c>
      <c r="B241" s="1">
        <v>1300</v>
      </c>
      <c r="C241" s="23">
        <v>16800</v>
      </c>
      <c r="D241" s="23"/>
      <c r="E241">
        <f>Tabelle1[[#This Row],[Produktion]]-Tabelle1[[#This Row],[Verbrauch]]</f>
        <v>16800</v>
      </c>
    </row>
    <row r="242" spans="1:5">
      <c r="A242" t="s">
        <v>331</v>
      </c>
      <c r="B242" s="1">
        <v>125</v>
      </c>
      <c r="C242" s="23"/>
      <c r="D242" s="23"/>
      <c r="E242">
        <f>Tabelle1[[#This Row],[Produktion]]-Tabelle1[[#This Row],[Verbrauch]]</f>
        <v>0</v>
      </c>
    </row>
    <row r="243" spans="1:5">
      <c r="A243" t="s">
        <v>62</v>
      </c>
      <c r="B243" s="1">
        <v>550</v>
      </c>
      <c r="C243" s="23"/>
      <c r="D243" s="23">
        <v>20760</v>
      </c>
      <c r="E243">
        <f>Tabelle1[[#This Row],[Produktion]]-Tabelle1[[#This Row],[Verbrauch]]</f>
        <v>-20760</v>
      </c>
    </row>
    <row r="244" spans="1:5">
      <c r="A244" t="s">
        <v>228</v>
      </c>
      <c r="B244" s="1">
        <v>1150</v>
      </c>
      <c r="C244" s="23">
        <v>6000</v>
      </c>
      <c r="D244" s="23"/>
      <c r="E244">
        <f>Tabelle1[[#This Row],[Produktion]]-Tabelle1[[#This Row],[Verbrauch]]</f>
        <v>6000</v>
      </c>
    </row>
    <row r="245" spans="1:5">
      <c r="A245" t="s">
        <v>245</v>
      </c>
      <c r="B245" s="1">
        <v>2150</v>
      </c>
      <c r="C245" s="23">
        <v>18720</v>
      </c>
      <c r="D245" s="23"/>
      <c r="E245">
        <f>Tabelle1[[#This Row],[Produktion]]-Tabelle1[[#This Row],[Verbrauch]]</f>
        <v>18720</v>
      </c>
    </row>
    <row r="246" spans="1:5">
      <c r="A246" t="s">
        <v>23</v>
      </c>
      <c r="B246" s="1">
        <v>720</v>
      </c>
      <c r="C246" s="23"/>
      <c r="D246" s="23">
        <v>8400</v>
      </c>
      <c r="E246">
        <f>Tabelle1[[#This Row],[Produktion]]-Tabelle1[[#This Row],[Verbrauch]]</f>
        <v>-8400</v>
      </c>
    </row>
    <row r="247" spans="1:5">
      <c r="A247" t="s">
        <v>229</v>
      </c>
      <c r="B247" s="1">
        <v>1800</v>
      </c>
      <c r="C247" s="23">
        <v>4320</v>
      </c>
      <c r="D247" s="23"/>
      <c r="E247">
        <f>Tabelle1[[#This Row],[Produktion]]-Tabelle1[[#This Row],[Verbrauch]]</f>
        <v>4320</v>
      </c>
    </row>
    <row r="248" spans="1:5">
      <c r="A248" t="s">
        <v>112</v>
      </c>
      <c r="B248" s="1">
        <v>370</v>
      </c>
      <c r="C248" s="23"/>
      <c r="D248" s="23">
        <v>7200</v>
      </c>
      <c r="E248">
        <f>Tabelle1[[#This Row],[Produktion]]-Tabelle1[[#This Row],[Verbrauch]]</f>
        <v>-7200</v>
      </c>
    </row>
    <row r="249" spans="1:5">
      <c r="A249" t="s">
        <v>28</v>
      </c>
      <c r="B249" s="1">
        <v>920</v>
      </c>
      <c r="C249" s="23">
        <v>8400</v>
      </c>
      <c r="D249" s="23">
        <v>14400</v>
      </c>
      <c r="E249">
        <f>Tabelle1[[#This Row],[Produktion]]-Tabelle1[[#This Row],[Verbrauch]]</f>
        <v>-6000</v>
      </c>
    </row>
    <row r="250" spans="1:5">
      <c r="A250" t="s">
        <v>175</v>
      </c>
      <c r="B250" s="1">
        <v>1650</v>
      </c>
      <c r="C250" s="23">
        <v>6000</v>
      </c>
      <c r="D250" s="23"/>
      <c r="E250">
        <f>Tabelle1[[#This Row],[Produktion]]-Tabelle1[[#This Row],[Verbrauch]]</f>
        <v>6000</v>
      </c>
    </row>
    <row r="251" spans="1:5">
      <c r="A251" t="s">
        <v>177</v>
      </c>
      <c r="B251" s="1">
        <v>2010</v>
      </c>
      <c r="C251" s="23">
        <v>6000</v>
      </c>
      <c r="D251" s="23"/>
      <c r="E251">
        <f>Tabelle1[[#This Row],[Produktion]]-Tabelle1[[#This Row],[Verbrauch]]</f>
        <v>6000</v>
      </c>
    </row>
    <row r="252" spans="1:5">
      <c r="A252" t="s">
        <v>178</v>
      </c>
      <c r="B252" s="1">
        <v>1150</v>
      </c>
      <c r="C252" s="23">
        <v>6000</v>
      </c>
      <c r="D252" s="23"/>
      <c r="E252">
        <f>Tabelle1[[#This Row],[Produktion]]-Tabelle1[[#This Row],[Verbrauch]]</f>
        <v>6000</v>
      </c>
    </row>
    <row r="253" spans="1:5">
      <c r="A253" t="s">
        <v>44</v>
      </c>
      <c r="B253" s="1">
        <v>1980</v>
      </c>
      <c r="C253" s="23">
        <v>10800</v>
      </c>
      <c r="D253" s="23"/>
      <c r="E253">
        <f>Tabelle1[[#This Row],[Produktion]]-Tabelle1[[#This Row],[Verbrauch]]</f>
        <v>10800</v>
      </c>
    </row>
    <row r="254" spans="1:5">
      <c r="A254" t="s">
        <v>20</v>
      </c>
      <c r="B254" s="1">
        <v>0</v>
      </c>
      <c r="C254" s="23"/>
      <c r="D254" s="23">
        <v>135120</v>
      </c>
      <c r="E254">
        <f>Tabelle1[[#This Row],[Produktion]]-Tabelle1[[#This Row],[Verbrauch]]</f>
        <v>-135120</v>
      </c>
    </row>
    <row r="255" spans="1:5">
      <c r="A255" t="s">
        <v>230</v>
      </c>
      <c r="B255" s="1">
        <v>1020</v>
      </c>
      <c r="C255" s="23"/>
      <c r="D255" s="23">
        <v>4800</v>
      </c>
      <c r="E255">
        <f>Tabelle1[[#This Row],[Produktion]]-Tabelle1[[#This Row],[Verbrauch]]</f>
        <v>-4800</v>
      </c>
    </row>
    <row r="256" spans="1:5">
      <c r="A256" t="s">
        <v>231</v>
      </c>
      <c r="B256" s="1">
        <v>1520</v>
      </c>
      <c r="C256" s="23">
        <v>5280</v>
      </c>
      <c r="D256" s="23"/>
      <c r="E256">
        <f>Tabelle1[[#This Row],[Produktion]]-Tabelle1[[#This Row],[Verbrauch]]</f>
        <v>5280</v>
      </c>
    </row>
    <row r="257" spans="1:5">
      <c r="A257" t="s">
        <v>24</v>
      </c>
      <c r="B257" s="1">
        <v>2180</v>
      </c>
      <c r="C257" s="23">
        <v>7200</v>
      </c>
      <c r="D257" s="23"/>
      <c r="E257">
        <f>Tabelle1[[#This Row],[Produktion]]-Tabelle1[[#This Row],[Verbrauch]]</f>
        <v>7200</v>
      </c>
    </row>
    <row r="258" spans="1:5">
      <c r="A258" t="s">
        <v>139</v>
      </c>
      <c r="B258" s="1">
        <v>730</v>
      </c>
      <c r="C258" s="23"/>
      <c r="D258" s="23">
        <v>3600</v>
      </c>
      <c r="E258">
        <f>Tabelle1[[#This Row],[Produktion]]-Tabelle1[[#This Row],[Verbrauch]]</f>
        <v>-3600</v>
      </c>
    </row>
    <row r="259" spans="1:5">
      <c r="A259" t="s">
        <v>30</v>
      </c>
      <c r="B259" s="1">
        <v>360</v>
      </c>
      <c r="C259" s="23"/>
      <c r="D259" s="23">
        <v>12000</v>
      </c>
      <c r="E259">
        <f>Tabelle1[[#This Row],[Produktion]]-Tabelle1[[#This Row],[Verbrauch]]</f>
        <v>-12000</v>
      </c>
    </row>
    <row r="260" spans="1:5">
      <c r="A260" t="s">
        <v>41</v>
      </c>
      <c r="B260" s="1">
        <v>2100</v>
      </c>
      <c r="C260" s="23">
        <v>4800</v>
      </c>
      <c r="D260" s="23"/>
      <c r="E260">
        <f>Tabelle1[[#This Row],[Produktion]]-Tabelle1[[#This Row],[Verbrauch]]</f>
        <v>4800</v>
      </c>
    </row>
    <row r="261" spans="1:5">
      <c r="A261" t="s">
        <v>257</v>
      </c>
      <c r="B261" s="1">
        <v>1150</v>
      </c>
      <c r="C261" s="23"/>
      <c r="D261" s="23">
        <v>24000</v>
      </c>
      <c r="E261">
        <f>Tabelle1[[#This Row],[Produktion]]-Tabelle1[[#This Row],[Verbrauch]]</f>
        <v>-24000</v>
      </c>
    </row>
    <row r="262" spans="1:5">
      <c r="A262" t="s">
        <v>332</v>
      </c>
      <c r="B262" s="1">
        <v>1050</v>
      </c>
      <c r="C262" s="23"/>
      <c r="D262" s="23"/>
      <c r="E262">
        <f>Tabelle1[[#This Row],[Produktion]]-Tabelle1[[#This Row],[Verbrauch]]</f>
        <v>0</v>
      </c>
    </row>
    <row r="263" spans="1:5">
      <c r="A263" t="s">
        <v>199</v>
      </c>
      <c r="B263" s="1">
        <v>2000</v>
      </c>
      <c r="C263" s="23">
        <v>9600</v>
      </c>
      <c r="D263" s="23"/>
      <c r="E263">
        <f>Tabelle1[[#This Row],[Produktion]]-Tabelle1[[#This Row],[Verbrauch]]</f>
        <v>9600</v>
      </c>
    </row>
    <row r="264" spans="1:5">
      <c r="A264" t="s">
        <v>61</v>
      </c>
      <c r="B264" s="1">
        <v>1800</v>
      </c>
      <c r="C264" s="23">
        <v>9600</v>
      </c>
      <c r="D264" s="23"/>
      <c r="E264">
        <f>Tabelle1[[#This Row],[Produktion]]-Tabelle1[[#This Row],[Verbrauch]]</f>
        <v>9600</v>
      </c>
    </row>
    <row r="265" spans="1:5">
      <c r="A265" t="s">
        <v>191</v>
      </c>
      <c r="B265" s="1">
        <v>3020</v>
      </c>
      <c r="C265" s="23"/>
      <c r="D265" s="23">
        <v>19680</v>
      </c>
      <c r="E265">
        <f>Tabelle1[[#This Row],[Produktion]]-Tabelle1[[#This Row],[Verbrauch]]</f>
        <v>-19680</v>
      </c>
    </row>
    <row r="266" spans="1:5">
      <c r="A266" t="s">
        <v>263</v>
      </c>
      <c r="B266" s="1">
        <v>2300</v>
      </c>
      <c r="C266" s="23">
        <v>18480</v>
      </c>
      <c r="D266" s="23"/>
      <c r="E266">
        <f>Tabelle1[[#This Row],[Produktion]]-Tabelle1[[#This Row],[Verbrauch]]</f>
        <v>18480</v>
      </c>
    </row>
    <row r="267" spans="1:5">
      <c r="A267" t="s">
        <v>264</v>
      </c>
      <c r="B267" s="1">
        <v>4700</v>
      </c>
      <c r="C267" s="23">
        <v>5280</v>
      </c>
      <c r="D267" s="23"/>
      <c r="E267">
        <f>Tabelle1[[#This Row],[Produktion]]-Tabelle1[[#This Row],[Verbrauch]]</f>
        <v>5280</v>
      </c>
    </row>
    <row r="268" spans="1:5">
      <c r="A268" t="s">
        <v>25</v>
      </c>
      <c r="B268" s="1">
        <v>525</v>
      </c>
      <c r="C268" s="23">
        <v>56400</v>
      </c>
      <c r="D268" s="23">
        <v>31872</v>
      </c>
      <c r="E268">
        <f>Tabelle1[[#This Row],[Produktion]]-Tabelle1[[#This Row],[Verbrauch]]</f>
        <v>24528</v>
      </c>
    </row>
    <row r="269" spans="1:5">
      <c r="A269" t="s">
        <v>39</v>
      </c>
      <c r="B269" s="1">
        <v>125</v>
      </c>
      <c r="C269" s="23"/>
      <c r="D269" s="23">
        <v>103680</v>
      </c>
      <c r="E269">
        <f>Tabelle1[[#This Row],[Produktion]]-Tabelle1[[#This Row],[Verbrauch]]</f>
        <v>-103680</v>
      </c>
    </row>
    <row r="270" spans="1:5">
      <c r="A270" t="s">
        <v>272</v>
      </c>
      <c r="B270" s="1">
        <v>190</v>
      </c>
      <c r="C270" s="23"/>
      <c r="D270" s="23">
        <v>67200</v>
      </c>
      <c r="E270">
        <f>Tabelle1[[#This Row],[Produktion]]-Tabelle1[[#This Row],[Verbrauch]]</f>
        <v>-67200</v>
      </c>
    </row>
    <row r="271" spans="1:5">
      <c r="A271" t="s">
        <v>273</v>
      </c>
      <c r="B271" s="1">
        <v>240</v>
      </c>
      <c r="C271" s="23"/>
      <c r="D271" s="23">
        <v>60000</v>
      </c>
      <c r="E271">
        <f>Tabelle1[[#This Row],[Produktion]]-Tabelle1[[#This Row],[Verbrauch]]</f>
        <v>-60000</v>
      </c>
    </row>
    <row r="272" spans="1:5">
      <c r="A272" t="s">
        <v>333</v>
      </c>
      <c r="C272" s="23"/>
      <c r="D272" s="23"/>
      <c r="E272">
        <f>Tabelle1[[#This Row],[Produktion]]-Tabelle1[[#This Row],[Verbrauch]]</f>
        <v>0</v>
      </c>
    </row>
    <row r="273" spans="1:5">
      <c r="A273" t="s">
        <v>334</v>
      </c>
      <c r="C273" s="23"/>
      <c r="D273" s="23"/>
      <c r="E273">
        <f>Tabelle1[[#This Row],[Produktion]]-Tabelle1[[#This Row],[Verbrauch]]</f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Gruber</dc:creator>
  <cp:keywords/>
  <dc:description/>
  <cp:lastModifiedBy>Gastbenutzer</cp:lastModifiedBy>
  <cp:revision/>
  <dcterms:created xsi:type="dcterms:W3CDTF">2015-06-05T18:19:34Z</dcterms:created>
  <dcterms:modified xsi:type="dcterms:W3CDTF">2026-09-18T15:46:54Z</dcterms:modified>
  <cp:category/>
  <cp:contentStatus/>
</cp:coreProperties>
</file>